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903" firstSheet="2" activeTab="2"/>
  </bookViews>
  <sheets>
    <sheet name="H &amp; F.W._NP(M)" sheetId="1" r:id="rId1"/>
    <sheet name="Finance_NP(M)_10-11" sheetId="2" r:id="rId2"/>
    <sheet name="G.A. (Vig.)_4216_NP(M)" sheetId="3" r:id="rId3"/>
    <sheet name="H.E.-NP(M)" sheetId="4" r:id="rId4"/>
    <sheet name="C.P.-4202" sheetId="5" r:id="rId5"/>
    <sheet name="Revenue_4216" sheetId="6" r:id="rId6"/>
    <sheet name="Revenue_4059" sheetId="7" r:id="rId7"/>
    <sheet name="Health &amp; F.W.-SP" sheetId="8" r:id="rId8"/>
    <sheet name="Tourism-5452-SP" sheetId="9" r:id="rId9"/>
    <sheet name="Culture-SP" sheetId="10" r:id="rId10"/>
    <sheet name="Works_4216" sheetId="11" r:id="rId11"/>
    <sheet name="Works_4059" sheetId="12" r:id="rId12"/>
    <sheet name="S &amp; M.E.-4216-SP" sheetId="13" r:id="rId13"/>
    <sheet name="S &amp; ME_SP_4202" sheetId="14" r:id="rId14"/>
    <sheet name="H.E.-4202" sheetId="15" r:id="rId15"/>
    <sheet name="GA-4059" sheetId="16" r:id="rId16"/>
    <sheet name="GA-4216" sheetId="17" r:id="rId17"/>
    <sheet name="G.A. (Vig.)_4059_SP" sheetId="18" r:id="rId18"/>
    <sheet name="P&amp;C_4059" sheetId="19" r:id="rId19"/>
    <sheet name="P&amp;C_4216" sheetId="20" r:id="rId20"/>
    <sheet name="L&amp;E-4059" sheetId="21" r:id="rId21"/>
    <sheet name="L&amp;E-4216" sheetId="22" r:id="rId22"/>
    <sheet name="I &amp; P.R._4059" sheetId="23" r:id="rId23"/>
    <sheet name="Law Deptt _4216" sheetId="24" r:id="rId24"/>
    <sheet name="Law_4059" sheetId="25" r:id="rId25"/>
    <sheet name="Sports_4202" sheetId="26" r:id="rId26"/>
    <sheet name="Sheet1" sheetId="27" r:id="rId27"/>
    <sheet name="Sheet3" sheetId="28" r:id="rId28"/>
  </sheets>
  <externalReferences>
    <externalReference r:id="rId31"/>
    <externalReference r:id="rId32"/>
  </externalReferences>
  <definedNames>
    <definedName name="_xlnm.Print_Area" localSheetId="2">'G.A. (Vig.)_4216_NP(M)'!$A$1:$O$93</definedName>
    <definedName name="_xlnm.Print_Area" localSheetId="0">'H &amp; F.W._NP(M)'!$A$1:$K$106</definedName>
    <definedName name="_xlnm.Print_Area" localSheetId="13">'S &amp; ME_SP_4202'!$A$1:$M$98</definedName>
    <definedName name="_xlnm.Print_Titles" localSheetId="9">'Culture-SP'!$5:$5</definedName>
    <definedName name="_xlnm.Print_Titles" localSheetId="1">'Finance_NP(M)_10-11'!$4:$4</definedName>
    <definedName name="_xlnm.Print_Titles" localSheetId="17">'G.A. (Vig.)_4059_SP'!$3:$5</definedName>
    <definedName name="_xlnm.Print_Titles" localSheetId="2">'G.A. (Vig.)_4216_NP(M)'!$5:$5</definedName>
    <definedName name="_xlnm.Print_Titles" localSheetId="15">'GA-4059'!$3:$4</definedName>
    <definedName name="_xlnm.Print_Titles" localSheetId="16">'GA-4216'!$3:$4</definedName>
    <definedName name="_xlnm.Print_Titles" localSheetId="0">'H &amp; F.W._NP(M)'!$4:$4</definedName>
    <definedName name="_xlnm.Print_Titles" localSheetId="14">'H.E.-4202'!$5:$5</definedName>
    <definedName name="_xlnm.Print_Titles" localSheetId="3">'H.E.-NP(M)'!$5:$5</definedName>
    <definedName name="_xlnm.Print_Titles" localSheetId="7">'Health &amp; F.W.-SP'!$4:$4</definedName>
    <definedName name="_xlnm.Print_Titles" localSheetId="22">'I &amp; P.R._4059'!$3:$4</definedName>
    <definedName name="_xlnm.Print_Titles" localSheetId="20">'L&amp;E-4059'!$3:$5</definedName>
    <definedName name="_xlnm.Print_Titles" localSheetId="21">'L&amp;E-4216'!$3:$4</definedName>
    <definedName name="_xlnm.Print_Titles" localSheetId="23">'Law Deptt _4216'!$4:$4</definedName>
    <definedName name="_xlnm.Print_Titles" localSheetId="24">'Law_4059'!$3:$4</definedName>
    <definedName name="_xlnm.Print_Titles" localSheetId="19">'P&amp;C_4216'!$3:$5</definedName>
    <definedName name="_xlnm.Print_Titles" localSheetId="6">'Revenue_4059'!$5:$5</definedName>
    <definedName name="_xlnm.Print_Titles" localSheetId="5">'Revenue_4216'!$5:$5</definedName>
    <definedName name="_xlnm.Print_Titles" localSheetId="12">'S &amp; M.E.-4216-SP'!$5:$5</definedName>
    <definedName name="_xlnm.Print_Titles" localSheetId="13">'S &amp; ME_SP_4202'!$3:$3</definedName>
    <definedName name="_xlnm.Print_Titles" localSheetId="25">'Sports_4202'!$3:$4</definedName>
    <definedName name="_xlnm.Print_Titles" localSheetId="8">'Tourism-5452-SP'!$5:$5</definedName>
    <definedName name="_xlnm.Print_Titles" localSheetId="11">'Works_4059'!$4:$4</definedName>
    <definedName name="_xlnm.Print_Titles" localSheetId="10">'Works_4216'!$4:$4</definedName>
  </definedNames>
  <calcPr fullCalcOnLoad="1"/>
</workbook>
</file>

<file path=xl/sharedStrings.xml><?xml version="1.0" encoding="utf-8"?>
<sst xmlns="http://schemas.openxmlformats.org/spreadsheetml/2006/main" count="5014" uniqueCount="1058">
  <si>
    <t>No. 641
dt. 30-1-10</t>
  </si>
  <si>
    <t>STATE PLAN</t>
  </si>
  <si>
    <t>4202 STATEPLAN</t>
  </si>
  <si>
    <t>HIGHER DUCATION DEPARTMENT</t>
  </si>
  <si>
    <t>Construction &amp; completion of Rajadhani College, Bhubaneswar.</t>
  </si>
  <si>
    <t>Construction of Addl. Class Room of Bhadrak Jr. College.</t>
  </si>
  <si>
    <t>Constructin of Laboratory and Lecture Theatre of Bolangir Jr. Womens College.</t>
  </si>
  <si>
    <t>Construction of Lecture Theatre of FM College, Balasore.</t>
  </si>
  <si>
    <t>Construction of Lecture Theatre of N. C. College, Jajpur.</t>
  </si>
  <si>
    <t>HIGHER EDUCATION DEPARTMENT 796 TASP</t>
  </si>
  <si>
    <t>Construction of Womens Hostel at Phulbani.</t>
  </si>
  <si>
    <t>Construction of Laboratory and Lecture Theatre of Jeypore Jr. Womens College.</t>
  </si>
  <si>
    <t>Construction of Class Room of D.D. College, Keonjhar.</t>
  </si>
  <si>
    <t>Construction of Class Room of M.P.C. College, Baripada.</t>
  </si>
  <si>
    <t>1</t>
  </si>
  <si>
    <t>Sl. No.</t>
  </si>
  <si>
    <t>Name of the Work</t>
  </si>
  <si>
    <t>(1)</t>
  </si>
  <si>
    <t>(2)</t>
  </si>
  <si>
    <t>(3)</t>
  </si>
  <si>
    <t>2</t>
  </si>
  <si>
    <t>3</t>
  </si>
  <si>
    <t>4</t>
  </si>
  <si>
    <t>5</t>
  </si>
  <si>
    <t>6</t>
  </si>
  <si>
    <t>7</t>
  </si>
  <si>
    <t>8</t>
  </si>
  <si>
    <t>9</t>
  </si>
  <si>
    <t>Total =</t>
  </si>
  <si>
    <t>(Rs. in Lakhs)</t>
  </si>
  <si>
    <t>(4)</t>
  </si>
  <si>
    <t xml:space="preserve">D. No-7-4059-796-TASP </t>
  </si>
  <si>
    <t>10</t>
  </si>
  <si>
    <t>11</t>
  </si>
  <si>
    <t>12</t>
  </si>
  <si>
    <t>D. No-7-4216-SP</t>
  </si>
  <si>
    <t>13</t>
  </si>
  <si>
    <t>14</t>
  </si>
  <si>
    <t>Grand Total (D. No-7-4059-SP) =</t>
  </si>
  <si>
    <t>A.A. Cost with No. &amp; Date</t>
  </si>
  <si>
    <t>Name of Division</t>
  </si>
  <si>
    <t>Physical Progress</t>
  </si>
  <si>
    <t>Remarks</t>
  </si>
  <si>
    <t>(5)</t>
  </si>
  <si>
    <t>(6)</t>
  </si>
  <si>
    <t>(7)</t>
  </si>
  <si>
    <t>(8)</t>
  </si>
  <si>
    <t>(9)</t>
  </si>
  <si>
    <t>(10)</t>
  </si>
  <si>
    <t>C.W.</t>
  </si>
  <si>
    <t>Sambalpur</t>
  </si>
  <si>
    <t>G.E.D.-III</t>
  </si>
  <si>
    <t>G.P.H.-II</t>
  </si>
  <si>
    <t>Mayurbhanj</t>
  </si>
  <si>
    <t>G.P.H.-I</t>
  </si>
  <si>
    <t>Paralakhemundi</t>
  </si>
  <si>
    <t>G.E.D.-I</t>
  </si>
  <si>
    <t>Bhadrak</t>
  </si>
  <si>
    <t>G.E.D.-II</t>
  </si>
  <si>
    <t>08-09</t>
  </si>
  <si>
    <t>Director Employment No- 3924 
dt- 4-6-08</t>
  </si>
  <si>
    <t>E.I.</t>
  </si>
  <si>
    <t>P.H.</t>
  </si>
  <si>
    <t>Total</t>
  </si>
  <si>
    <t>Sundargarh</t>
  </si>
  <si>
    <t>Constn. of Departmental office building of employment exchange office, Sundargarh.</t>
  </si>
  <si>
    <t>Head of Account / 
Name of the Work</t>
  </si>
  <si>
    <t>GED-I</t>
  </si>
  <si>
    <t>Jagatsinghpur</t>
  </si>
  <si>
    <t>GED-II</t>
  </si>
  <si>
    <t>BBSR-I</t>
  </si>
  <si>
    <t>Cuttack</t>
  </si>
  <si>
    <t>Panikoili</t>
  </si>
  <si>
    <t>Kendrapara</t>
  </si>
  <si>
    <t>Khurda</t>
  </si>
  <si>
    <t>Jeypore</t>
  </si>
  <si>
    <t>Khariar</t>
  </si>
  <si>
    <t>BBSR-IV</t>
  </si>
  <si>
    <t>BBSR-II</t>
  </si>
  <si>
    <t>Bolangir</t>
  </si>
  <si>
    <t>Construction of Vigilance Unit office at Jagatsinghpur.</t>
  </si>
  <si>
    <t xml:space="preserve">No-5544 
dt-29-07-09 </t>
  </si>
  <si>
    <t>Construction of Vigilance Unit office at Nayagarh.</t>
  </si>
  <si>
    <t xml:space="preserve">No-5498
dt-28-07-09 </t>
  </si>
  <si>
    <t>O.B.P.</t>
  </si>
  <si>
    <t>1st Suppl.</t>
  </si>
  <si>
    <t>D. No-7-4216-Col-on-Housing-01-GRB-106-GPA</t>
  </si>
  <si>
    <t>G.A. Vigilance Department</t>
  </si>
  <si>
    <t>Constn. of 2 nos. "C" type qtrs. of Vigilance Unit office at Jajpur.</t>
  </si>
  <si>
    <t>Constn. of 2 nos. "C" type qtrs. of Vigilance Unit office at Kendrapara.</t>
  </si>
  <si>
    <t>Constn. of 2 nos. "C" type qtrs. of Vigilance Unit office at Nayagarh</t>
  </si>
  <si>
    <t>Constn. of 2 nos. "C" type qtrs. of Vigilance Unit office at Subarnapur.</t>
  </si>
  <si>
    <t>Constn. of 2 nos. "C" type qtrs. of Vigilance Unit office at Nabarangapur.</t>
  </si>
  <si>
    <t>Constn. of 2 nos. "C" type qtrs. of Vigilance Unit office at Nuapada.</t>
  </si>
  <si>
    <t>Constn. of 2 nos. "F" type qtrs. of Vigilance Unit office at Nuapada.</t>
  </si>
  <si>
    <t>Constn. of 2 nos. "F" type qtrs. of Vigilance Unit office at Jajpur.</t>
  </si>
  <si>
    <t>Constn. of 2 nos. "F" type qtrs. of Vigilance Unit office at Subarnapur.</t>
  </si>
  <si>
    <t>Constn. of 2 nos. "F" type qtrs. of Vigilance Unit office at Nabarangapur.</t>
  </si>
  <si>
    <t>Construction of Vigilance Unit office at Jajpur.</t>
  </si>
  <si>
    <t>Construction of Vigilance Unit office at Kendrapara.</t>
  </si>
  <si>
    <t xml:space="preserve">No-6250
dt-22-08-09 </t>
  </si>
  <si>
    <t>D. No-7-4059 G.A. DEPARTMENT-State capital Projects</t>
  </si>
  <si>
    <t>Impvt. to Govt. Non-Res. building at Bhubaneswar &amp; Cuttack (Lump)</t>
  </si>
  <si>
    <t>Impvt. to Govt. Non-Res. building at Bhubaneswar &amp; Cuttack Electrical installation work (Lump)</t>
  </si>
  <si>
    <t>Total (D. No-7-4059-SP)  =</t>
  </si>
  <si>
    <t>Impvt. to Govt. residential buildings at Bhubaneswar &amp; Cuttack for Civil work (Lump)</t>
  </si>
  <si>
    <t>Demolition of Bachelors barrack at Unit-VIII, Bhubaneswar.</t>
  </si>
  <si>
    <t>Total (D. No-7-4216-SP) =</t>
  </si>
  <si>
    <t>BBSR-III</t>
  </si>
  <si>
    <t>Provision of common boundary wall / barbed wire fencing to residential qtrs. / blocks in different locations / areas units in Bhubaneswar.</t>
  </si>
  <si>
    <t xml:space="preserve">Extension of Staircases to lower type flat qtrs. at Bhubaneswar. </t>
  </si>
  <si>
    <t>No-6073
dt-19-08-09
(A.A. accorded for Rs. 37.31 lakhs)</t>
  </si>
  <si>
    <t>Impvt. to Govt. residential buildings at Bhubaneswar &amp; Cuttack for Electrical installation work (Lump)</t>
  </si>
  <si>
    <t>Ltr. No-454
dt-25-1-10</t>
  </si>
  <si>
    <t>D. No-7-4216-SP-District Sector -789-SCP for SC</t>
  </si>
  <si>
    <t>Total (4216-D.S.) =</t>
  </si>
  <si>
    <t>Rourkela</t>
  </si>
  <si>
    <t>Kalahandi</t>
  </si>
  <si>
    <t>Phulbani</t>
  </si>
  <si>
    <t>Puri</t>
  </si>
  <si>
    <t>Baragarh</t>
  </si>
  <si>
    <t>Dhenkanal</t>
  </si>
  <si>
    <t>Rs. in Lakhs</t>
  </si>
  <si>
    <t>Head of Account, Name of the Work</t>
  </si>
  <si>
    <t>A.A.Cost With No. &amp; Date</t>
  </si>
  <si>
    <t>CW</t>
  </si>
  <si>
    <t>BBSR - II</t>
  </si>
  <si>
    <t>GED - I</t>
  </si>
  <si>
    <t>GPHD - I</t>
  </si>
  <si>
    <t>Keonjhar</t>
  </si>
  <si>
    <t>FINANCE DEPARTMENT</t>
  </si>
  <si>
    <t>(A). C.T. Organisation</t>
  </si>
  <si>
    <t>C.W</t>
  </si>
  <si>
    <t>E.I</t>
  </si>
  <si>
    <t>P.H</t>
  </si>
  <si>
    <t>BBSR - IV</t>
  </si>
  <si>
    <t>GED - IV</t>
  </si>
  <si>
    <t>(B). Treasury Organisation</t>
  </si>
  <si>
    <t>Angul</t>
  </si>
  <si>
    <t>GED - II</t>
  </si>
  <si>
    <t>Balasore</t>
  </si>
  <si>
    <t>15</t>
  </si>
  <si>
    <t>16</t>
  </si>
  <si>
    <t>No. 623
dt. 30-1-10</t>
  </si>
  <si>
    <t xml:space="preserve">D. No-7-4216-N.P. </t>
  </si>
  <si>
    <t>(I). C.T. Organisation</t>
  </si>
  <si>
    <t>No- 9377
dt-31-12-09</t>
  </si>
  <si>
    <t xml:space="preserve">Jeypore </t>
  </si>
  <si>
    <t>A.A. Cost 
17.802
No- 9377
dt-31-12-09</t>
  </si>
  <si>
    <t>No. 9368
dt. 31-12-09</t>
  </si>
  <si>
    <t>No. 145
dt. 6-1-10</t>
  </si>
  <si>
    <t>BBSR - III</t>
  </si>
  <si>
    <t>(II). Treasury Organisation</t>
  </si>
  <si>
    <t>OBP</t>
  </si>
  <si>
    <t>Grand Total =</t>
  </si>
  <si>
    <t xml:space="preserve">D. No-7-4059-SP </t>
  </si>
  <si>
    <t>GPH - II</t>
  </si>
  <si>
    <t>A.A. Cost</t>
  </si>
  <si>
    <t>Name of the (R&amp;B) Divison</t>
  </si>
  <si>
    <t>D. No-7-4216 P&amp;C DEPARTMENT</t>
  </si>
  <si>
    <t>Construction of Residential Building of District Planning Offices of Baragarh.</t>
  </si>
  <si>
    <t>D. No-7-4059 P&amp;C DEPTT.</t>
  </si>
  <si>
    <t>Construction of 4 (Four) nos. of "F" type qtrs. of Vigilance Unit Office at Jagatsinghpur.</t>
  </si>
  <si>
    <t>Construction of 2 (two) nos. of "C" type qtrs. of Vigilance Unit Office at Paralakhemundi.</t>
  </si>
  <si>
    <t>Construction of 4 (Four) nos. of "F" type qtrs. of Vigilance Unit Office at Paralakhemundi.</t>
  </si>
  <si>
    <t>Construction of 2 (two) nos. of "C" type qtrs. of Vigilance Unit Office at Boudh.</t>
  </si>
  <si>
    <t>Construction of 4 (Four) nos. of "F" type qtrs. of Vigilance Unit Office at Boudh.</t>
  </si>
  <si>
    <t>Construction of 4 (Four) nos. of "F" type qtrs. of Vigilance Unit Office at Sundargarh.</t>
  </si>
  <si>
    <t>Construction of 2 (Two) nos. of "C" type qtrs. of Vigilance Unit Office at Baripada.</t>
  </si>
  <si>
    <t>Construction of 4 (Four) nos. of "F" type qtrs. of Vigilance Unit Office at Baripada.</t>
  </si>
  <si>
    <t>Construction of 4 (Four) nos. of "F" type qtrs. of Vigilance Unit Office at Bhawanipatana.</t>
  </si>
  <si>
    <t>B. P.
2010-11</t>
  </si>
  <si>
    <t>Funds Allotted 
till 03/2010</t>
  </si>
  <si>
    <t xml:space="preserve">Funds alloted 
2010-11
</t>
  </si>
  <si>
    <t>09-10</t>
  </si>
  <si>
    <t>Renovation of S.P. Vigilance, Bhubaneswar Division office Building at Bhubaneswar.</t>
  </si>
  <si>
    <t>Funds Allotted till 03/2010</t>
  </si>
  <si>
    <t xml:space="preserve">Impvt. &amp; S/R to Toshali Plaza - Civil works </t>
  </si>
  <si>
    <t xml:space="preserve">Impvt. &amp; S/R to Toshali Plaza - E.I. works </t>
  </si>
  <si>
    <t>Constn. of Garage to M.T. Flat qtrs.</t>
  </si>
  <si>
    <t>Constn. of Garage to H.T. Flat qtrs.</t>
  </si>
  <si>
    <t>Area development for residential / commercial / institutional purpose at Bhubaneswar.</t>
  </si>
  <si>
    <t>Construction of Department Office Building of D.E. Ex., Balasore (TASP).</t>
  </si>
  <si>
    <t>Construction of Department Office Building of D.E. Ex., Cuttack.</t>
  </si>
  <si>
    <t>Construction of Department Office Building of D.E. Ex., Keonjhar (TASP).</t>
  </si>
  <si>
    <t>Construction of Department Office Building of D.E. Ex., Baragarh.</t>
  </si>
  <si>
    <t>Construction of Department Office Building of D.E. Ex., Bhadrak (SCP).</t>
  </si>
  <si>
    <t>Construction of Department Office Building of D.E. Ex., Jagatsinghpur (SCP).</t>
  </si>
  <si>
    <t>Construction of Department Office Building of D.E. Ex., Jajpur (SCP).</t>
  </si>
  <si>
    <t>Repair work with interior furnishing for Computer Room for 18 nos. of Employment Exchanges</t>
  </si>
  <si>
    <t>Expdr.</t>
  </si>
  <si>
    <t>Budget Estimate for 
2010-11</t>
  </si>
  <si>
    <t>Name of 
(R&amp;B)
 Division</t>
  </si>
  <si>
    <t>D. No-7-4059-N.P.</t>
  </si>
  <si>
    <t>Constn. of 1st floor over existing ground floor of the ACCT office, Puri Circle, Puri.</t>
  </si>
  <si>
    <t>Constn. of Enforcement range office building at Balasore.</t>
  </si>
  <si>
    <t>Improvement to CT Building at Bhubaneswar.</t>
  </si>
  <si>
    <t>Constn. of newly created Angul Range office over the Angul Circle office building.</t>
  </si>
  <si>
    <t>Improvement of ACCT office building Mayurbhanj Circle. Baripada such as portico, compound wall, plinth protection and levelling of ground.</t>
  </si>
  <si>
    <t>E/I to conference hall at ACCT office building Balasore Circle, Balasore.</t>
  </si>
  <si>
    <t>Construction of compound wall of JCCT office at Jajpur road.</t>
  </si>
  <si>
    <t>Panikoile</t>
  </si>
  <si>
    <t>Construction of Special Treasury No.I, Bhubaneswar.</t>
  </si>
  <si>
    <t>Improvement of Sub-Treasury office building at Bhuban.</t>
  </si>
  <si>
    <t>Construction of Sub-Treasury office building at Dhamnagar.</t>
  </si>
  <si>
    <t>Construction of Sub-Treasury office building at Jatni.</t>
  </si>
  <si>
    <t>Construction of Inspection room-cum-Guest House for District Treasury Nuapada.</t>
  </si>
  <si>
    <t>Power supply of 2 x 5 KW load to Sub-Trasury office at Kotpad.</t>
  </si>
  <si>
    <t>Construction of compound wall and repair of Sub-Trasury office building at Soro.</t>
  </si>
  <si>
    <t>External water supply to Sub-Treasury office building at Hinjlicut.</t>
  </si>
  <si>
    <t>Provision for Fire Extinguisher for Treasury &amp; Accounts Bhawan.</t>
  </si>
  <si>
    <t>Construction of boundary wall for Sub-Treasury office building at Purusottampur.</t>
  </si>
  <si>
    <t>Ganjam - I</t>
  </si>
  <si>
    <t>Improvement of Sub-Treasury office building at Hindol.</t>
  </si>
  <si>
    <t>S/F of 800 Amp MOCB panel board at main control room of Treasury &amp; Accounts Bhawan, Bhubaneswar.</t>
  </si>
  <si>
    <t>Supply &amp; fixing of 100 KVA silent DG sets for 2nos of lifts at Treasur &amp; Accounts Bhawan, Bhubaneswar.</t>
  </si>
  <si>
    <t>Construction of District Treasury building at Baragarh.</t>
  </si>
  <si>
    <t>Construction of Sub-Treasury office building at Dharmagarh.</t>
  </si>
  <si>
    <t>Construction of Sub-Treasury building at Bhanjanagar, Ganjam.</t>
  </si>
  <si>
    <t>(C).Controller of Accounts</t>
  </si>
  <si>
    <t>Installation of work stations, Help desk etc. in the o/o the Controller of Accounts (Balance work)</t>
  </si>
  <si>
    <t>(D). Local Fund Audit Organisation</t>
  </si>
  <si>
    <t>Improvement to Audit office of LFA, Sundargarh.</t>
  </si>
  <si>
    <t>Improvement to office building of DAO, Local Fund Addit, Mayurbhanj, Baripada.</t>
  </si>
  <si>
    <t>Construction of office building of DAO, Cuttack.</t>
  </si>
  <si>
    <t>(E). M.D.R.A.F.M.</t>
  </si>
  <si>
    <t>Construction of a separte Guest house for resource persons.</t>
  </si>
  <si>
    <t>Renovation of old library rooms in MDRAFM.</t>
  </si>
  <si>
    <t>Improvement and renovation to the compound wall of CTO staff colony, Bhawanipatna, Kalahandi.</t>
  </si>
  <si>
    <t>Improvement to 11nos. of CTO staff quarters at Bhawanipatna, Kalahandi.</t>
  </si>
  <si>
    <t>Improvement to 14nos. of CTO staff quarters at Bhawanipatna, Kalahandi.</t>
  </si>
  <si>
    <t>Construction of quarters of JCCT &amp; DCCT of Angul Range, Angul.</t>
  </si>
  <si>
    <t>Improvement to Block G,H,I such as raising of floor of staff quarters at new LIC colony, Badambadi, Cuttack.</t>
  </si>
  <si>
    <t>Improvement to Electrical installation work to 7nos of C.T. staff quarters at Bhadrak.</t>
  </si>
  <si>
    <t>Renovation, alteration to existing 2nos of ACTO quarters at Bhadrak.</t>
  </si>
  <si>
    <t>Cosntruction of quarter for W.C.S of C.T.O. A/U Rairangpur.</t>
  </si>
  <si>
    <t>Improvement to CTD staff quarters 3RA-1,2,3 &amp; 3RB-1 of JCCT Range office at Jajpur road.</t>
  </si>
  <si>
    <t>Improvement to CTD staff quarters 2RA-1,2,3  of JCCT Range office at Jajpur road.</t>
  </si>
  <si>
    <t>Improvent to staff quarters of CTD at Balasore Range (Part-A flooring and plastering)</t>
  </si>
  <si>
    <t>Improvent of staff quarters of CTD at Balasore Range (Part-B cement concrete &amp; plinth protection work)</t>
  </si>
  <si>
    <t>Construction of one 'F' type quarter for staff of Sub-Treasury office, Bhograi.</t>
  </si>
  <si>
    <t>Construction of compound wall for the staff quarters of the Sub-Treasury at Biramitrapur.</t>
  </si>
  <si>
    <t>Construction of compound wall and approach road to staff quarters at Sub-Treasury office, Rajgangpur.</t>
  </si>
  <si>
    <t>Improvent of two nos 'F' type quarters for Sub-Treasury office building at Rajgangpur.</t>
  </si>
  <si>
    <t>Construction of 2nos 'F' type quarters for the staff of District Treasury, Sambalpur.</t>
  </si>
  <si>
    <t>Construction of 2nos 'E' type and and 2nos of 'F' type quarters of Sub-Treasury, Nimapara.</t>
  </si>
  <si>
    <t>Construction of one 'D' type 2nos of 'E' type and 2nos of 'F' type quarters for staff of District Treasury, Sundargarh.</t>
  </si>
  <si>
    <t>Construction of one 'D' type 2nos of 'E' type quarters for staff of Sub-Treasury, Udala.</t>
  </si>
  <si>
    <t>(III). M.D.R.A.F.M.</t>
  </si>
  <si>
    <t>Construction of 12nos of 'F' type staff quarters of MDRAFM</t>
  </si>
  <si>
    <t>Construction of compound wall for office building of Dy. Director (Statistics) Central Range, Cuttack &amp; District Statistical Officer, Cuttack (South &amp; West) side.</t>
  </si>
  <si>
    <t>Constn. of compound wall for office buildings of Dy. Director (Statistics) Central Range, Cuttack &amp; District Statistical officer, Cuttack (North &amp; East) side.</t>
  </si>
  <si>
    <t xml:space="preserve">4.98
No-3965
Dt. 01-5-10 of Director of Economics &amp; Statistics
</t>
  </si>
  <si>
    <t xml:space="preserve">4.98.00
No-3971
Dt. 01-5-10 of Director of Economics &amp; Statistics
</t>
  </si>
  <si>
    <t>Budget Provision
for 2010-11</t>
  </si>
  <si>
    <t>Funds alloted 
2010-11</t>
  </si>
  <si>
    <t>Budget Provision 
2010-11</t>
  </si>
  <si>
    <t>Total (4059-SP) =</t>
  </si>
  <si>
    <t>Budget Estimate for 2010-11</t>
  </si>
  <si>
    <t>Funds alloted during 
2010-11</t>
  </si>
  <si>
    <t>Statement showing B.P. / Allotment of Funds for Building works of L &amp; E Department under State Plan for 2010-11</t>
  </si>
  <si>
    <t>Statement showing B.P. / Allotment of Funds for Non-Residential Building works of P &amp; C Department under State Plan for 2010-11</t>
  </si>
  <si>
    <t>Statement showing B.P. / Allotment of Funds for Non-Residential Building works of GA (Vig.) Department under State Plan for 2010-11</t>
  </si>
  <si>
    <t>Statement showing B.P. / Allotment of Funds for Building works of GA Department under State Plan for 2010-11</t>
  </si>
  <si>
    <t>Statement showing B.P. / Allotment of Funds for Residential Building works under N.P. (Major) G.A. (Vig.) Deptt. for 2010-11</t>
  </si>
  <si>
    <t xml:space="preserve">O.B. P </t>
  </si>
  <si>
    <t>Allottment 2010-11</t>
  </si>
  <si>
    <t>Statement Showing the Building works for  the year 2010-2011
Name of the Department :- Higher Education</t>
  </si>
  <si>
    <t>(Rs. In Lakhs)</t>
  </si>
  <si>
    <t>Construction of 4 nos. class room of S.M. Govt. Women's College, Phulbani.</t>
  </si>
  <si>
    <t>Constn. Of Library-cum-reading room of S.M. Govt. Women's College, Phulbani.</t>
  </si>
  <si>
    <t>4059 NON-PLAN (MAJOR)</t>
  </si>
  <si>
    <t>Construction of Girl's Hostel at Bhadrak College, Bhadrak.</t>
  </si>
  <si>
    <t>New Block of Junior S.G. Women's College, Rourkela.</t>
  </si>
  <si>
    <t>D.A.V. College, Koraput</t>
  </si>
  <si>
    <t>Government Autonomous College, Bhawanipatana.</t>
  </si>
  <si>
    <t>Foot over-bridge for Khallikote College, Berhampur.</t>
  </si>
  <si>
    <t>Revised A.A. Rs. 221.66 lakhs submitted to Govt.</t>
  </si>
  <si>
    <t>NEW WORK</t>
  </si>
  <si>
    <t>Allotment up to 03/2010</t>
  </si>
  <si>
    <t>Bhubaneswar-IV</t>
  </si>
  <si>
    <t>200.00
No. 50703
dt-30-11-07</t>
  </si>
  <si>
    <t>NON PLAN (MAJOR)</t>
  </si>
  <si>
    <t>Letter No. 1125
dt-29-1-09 of P&amp;C Deptt.</t>
  </si>
  <si>
    <t>No. 4514
dt. 14-5-10</t>
  </si>
  <si>
    <t>No. 4702
dt. 20-5-10</t>
  </si>
  <si>
    <t>G.E.D.-IV</t>
  </si>
  <si>
    <t>Construction of Residential staff qtrs. for the office of A.L.C. at Angul (SCP for SC).</t>
  </si>
  <si>
    <t>Constn. of Office Building of different District Planning Offices</t>
  </si>
  <si>
    <t>Constn. of compound wall for office buildings of Dy. Director (Statistics) Central Range, Cuttack &amp; District Statistical officer, Cuttack.</t>
  </si>
  <si>
    <t>Construction of Office Building of DIPRO, Boudh</t>
  </si>
  <si>
    <t>Impvt. Of Pavillion of Pragati Maidan, New Delhi</t>
  </si>
  <si>
    <t>Electrical maintenance of Pavillion of Pragati Maidan, New Delhi</t>
  </si>
  <si>
    <t>Electrical renovation of Department Buuilding at Bhubaneswar.</t>
  </si>
  <si>
    <t>Statement showing B.P. / Allotment of Funds for Building works of I &amp; P.R. Department under State Plan for 2010-11</t>
  </si>
  <si>
    <t>Impvt. Of Non-Residential Building of GAA, Bhubaneswar.</t>
  </si>
  <si>
    <t>Improvement of office Building of Orissa Human Right Commission at Bhubaneswar.</t>
  </si>
  <si>
    <t>Statement showing B.P. / Allotment of Funds for Building works of Law Department under State Plan for 2010-11</t>
  </si>
  <si>
    <t>Statement showing B.P. / Allotment of Funds for Building works of Sports Department under State Plan for 2010-11</t>
  </si>
  <si>
    <t>Construction of District Sports Complex at Puri, Khurda etc.</t>
  </si>
  <si>
    <t>Construction of District Sports Complex at Kusadunguri (Kalahandi Dist.), Jajpur and other District.</t>
  </si>
  <si>
    <t>Construction of District Sports Complex at Sundargarh, Koraput etc. and other Tribal District.</t>
  </si>
  <si>
    <t>Construction of work of Panchyat College, Baragarh</t>
  </si>
  <si>
    <t>Statement Showing the Building works for  the year 2010-2011
Name of the Department :- Culture</t>
  </si>
  <si>
    <t>Renovation of Bhanjakala Mandap at Bhubaneswar.</t>
  </si>
  <si>
    <t>Construction of "Construction Academy at Gopalpur", Cuttack.</t>
  </si>
  <si>
    <t>Construction of office building for external Aided Project &amp; Library building inside EIC (Civil) office campus.</t>
  </si>
  <si>
    <t>Construction of Chief Architect office building.</t>
  </si>
  <si>
    <t>17</t>
  </si>
  <si>
    <t>18</t>
  </si>
  <si>
    <t>19</t>
  </si>
  <si>
    <t>20</t>
  </si>
  <si>
    <t>Constn. of hostel Building of Sainik School at bhubaneswar</t>
  </si>
  <si>
    <t>Constn. of building of 2nd Sainik School</t>
  </si>
  <si>
    <t>Completion of Incomplete building at D.R.C., Sonepur.</t>
  </si>
  <si>
    <t>Completion of Incomplete building at D.I.E.T., Balasore at Podasula (Nilagiri)</t>
  </si>
  <si>
    <t>Completion of Incomplete Hostel building of T.E.&amp; S.C.E.R.T.</t>
  </si>
  <si>
    <t>Constn. of Hostel Building of C.T. School at Phulbani.</t>
  </si>
  <si>
    <t>Constn. of Administrative Building of C.T. School at Baliguda</t>
  </si>
  <si>
    <t>Statement showing Allotment of funds for Building works of H &amp; FW Department (SP) 2010-11</t>
  </si>
  <si>
    <t>Date :- 24-5-2010</t>
  </si>
  <si>
    <t>OBP of 2010-11</t>
  </si>
  <si>
    <t>1st Supply. 2010-11</t>
  </si>
  <si>
    <t>Re-appro. 2010-11</t>
  </si>
  <si>
    <t>Surre. 2010-11</t>
  </si>
  <si>
    <t>Funds alloted upto
3/2010</t>
  </si>
  <si>
    <t>Expdr. till 2009-10</t>
  </si>
  <si>
    <t>Expdr. During 2010-11</t>
  </si>
  <si>
    <t>D. No-7-4210-COL-on-M &amp; P.H.-S.P.- S.S. - 01-UHS-110 -H &amp; D -HEALTH &amp; F.W. DEPARTMENT</t>
  </si>
  <si>
    <t>Constn. of Super Specialist Block of VSS Medical College &amp; Hospital, Burla.</t>
  </si>
  <si>
    <t>DMET No. 13668 dt.4.10.08</t>
  </si>
  <si>
    <t>Work in progress</t>
  </si>
  <si>
    <t>GED-III</t>
  </si>
  <si>
    <t>P.H.(I)</t>
  </si>
  <si>
    <t>GPH-II</t>
  </si>
  <si>
    <t>P.H.(E)</t>
  </si>
  <si>
    <t>Burn Unit of VSS Medical College &amp; Hospital, Burla. (GF &amp; FF)</t>
  </si>
  <si>
    <t>DMET No. 7505 dt.10.6.06</t>
  </si>
  <si>
    <t>Completed</t>
  </si>
  <si>
    <t>Burn Unit of VSS Medical College &amp; Hospital, Burla. (SF &amp; TF)</t>
  </si>
  <si>
    <t>DMET No. 13663 dt.4.10.08</t>
  </si>
  <si>
    <t>Wok in progress</t>
  </si>
  <si>
    <t>Constn. of Orthopedic ward at VSS MCH, Burla.</t>
  </si>
  <si>
    <t>DMET No.7550 / 16.06.06</t>
  </si>
  <si>
    <t>H &amp; FW No.26820 / 3.12.08</t>
  </si>
  <si>
    <t>Constn. of 100 seated U.G. Hostel, VSS MCH, Burla.</t>
  </si>
  <si>
    <t>DMET No. 48 
dt. 2-1-09</t>
  </si>
  <si>
    <t>Constn. of Gate and Drainage System at VSS MCH, Burla.</t>
  </si>
  <si>
    <t>Schedule Case Component Plan (SCCP)</t>
  </si>
  <si>
    <t>Infrastructure development as per MCI norms, VSS MCH, Burla.</t>
  </si>
  <si>
    <t>Constn. of Skin &amp; VD Dept. VSS MCH, Burla.</t>
  </si>
  <si>
    <t>Constn. attendant shed. VSS MCH, Burla.</t>
  </si>
  <si>
    <t>Tribal Area Sub Plan (TASP)</t>
  </si>
  <si>
    <t>Constn. of super Specialist Block of VSS MCH, Burla (FF).</t>
  </si>
  <si>
    <t>Constn. of Multi Utility complex VSS MCH, Burla (FF &amp; SF)</t>
  </si>
  <si>
    <t>Constn. of Modernisation lundry, VSS MCH, Burla.</t>
  </si>
  <si>
    <t>Constn. of Library, VSS MCH, Burla (FF).</t>
  </si>
  <si>
    <t>Total (Bargarh) =</t>
  </si>
  <si>
    <t>Constn. of Cardiology, SCB MCH, Cuttack.</t>
  </si>
  <si>
    <t>H &amp; FW No.17108 / 21.7.08</t>
  </si>
  <si>
    <t>E.I. (I)</t>
  </si>
  <si>
    <t>E.I. (E)</t>
  </si>
  <si>
    <t>Constn. of Palmonory unit of SCB MCH, Cuttack.</t>
  </si>
  <si>
    <t>DMET No6591 / 14.5.08 and No971 / 30.1.10</t>
  </si>
  <si>
    <t>GPH-I</t>
  </si>
  <si>
    <t>Constn. of Skin and VD of SCB MCH, Cuttack.</t>
  </si>
  <si>
    <t>DMET No.14036 / 31.12.09</t>
  </si>
  <si>
    <t>Trauma ward 2nd and 3rd floor building of SCB MCH, Cuttack</t>
  </si>
  <si>
    <t>H &amp; FW Dept. Lt No.26106 Dt.05.11.09</t>
  </si>
  <si>
    <t xml:space="preserve">Work in progress. </t>
  </si>
  <si>
    <t>Constn. of Dental wing 2nd and 3rd floor of SCB MCH, Cuttack</t>
  </si>
  <si>
    <t>H &amp; F.W. Deptt. No. 29930 dt.07.10.09</t>
  </si>
  <si>
    <t>H &amp; FW Dept. Lt No.25217 Dt.27.10.09</t>
  </si>
  <si>
    <t>DME&amp;T Orissa, No. 10838 dt.13.10.09</t>
  </si>
  <si>
    <t>Constn. of U.G. Hostel (100 seated for Boy's) at S.C.B. MCH, Cuttack. (1st and 2nd floor)</t>
  </si>
  <si>
    <t>DMET Lt. No.10833 dt13.10.09</t>
  </si>
  <si>
    <t>P.H. (I)</t>
  </si>
  <si>
    <t>P.H. (E)</t>
  </si>
  <si>
    <t>Constn. of 3rd floor AHRCC, Cuttack</t>
  </si>
  <si>
    <t>DMET No.9273 / 18.07.08
H&amp;FW No.5145 / 28.2.09</t>
  </si>
  <si>
    <t>Constn. of Paediatric, SVPPGI, Cuttack.</t>
  </si>
  <si>
    <t>DMET No.11444 / 27.08.08</t>
  </si>
  <si>
    <t>GPHD-I</t>
  </si>
  <si>
    <t>Infrastructure Development as per MCI norms in SCB MCH, Cuttack.</t>
  </si>
  <si>
    <t>EI installation of various Dept. including Surgical ICU, SCB MCH, Cuttack.</t>
  </si>
  <si>
    <t>Single OPD complex SCB MCH, Cuttack.</t>
  </si>
  <si>
    <t>Annex bldg. Dental college, SCB MCH, Cuttack.</t>
  </si>
  <si>
    <t>Constn. of X-ray block, SCB MCH, Cuttack.</t>
  </si>
  <si>
    <t>Constn. of boundary wall, SCB MCH, Cuttack.</t>
  </si>
  <si>
    <t>Total (Cuttack) =</t>
  </si>
  <si>
    <t>Constn. of 216 seated U.G. hostel (SF) of MKCG MCH, Berhampur.</t>
  </si>
  <si>
    <t>H &amp; F.W. Deptt. No. 1670 dt. 29-1-09</t>
  </si>
  <si>
    <t>Ganjam-I</t>
  </si>
  <si>
    <t>Constn. of 2nd and 3rd floor of Paediatric Deptt. building of MKCG MCH, Berhampur.</t>
  </si>
  <si>
    <t>DME&amp;T Orissa, No. 10859 dt.13.10.09</t>
  </si>
  <si>
    <t>work in progress</t>
  </si>
  <si>
    <t xml:space="preserve">E.I. </t>
  </si>
  <si>
    <t xml:space="preserve">P.H. </t>
  </si>
  <si>
    <t>Constn. of SF and TF of Orthopedic Deptt. of MKCG MCH, Berhampur.</t>
  </si>
  <si>
    <t>DME&amp;T Orissa, No. 10854 dt.13.10.09</t>
  </si>
  <si>
    <t>Constn. of SF &amp; TF of Medicine Deptt. of MKCG MCH, Berhampur.</t>
  </si>
  <si>
    <t>H &amp; FW Dept. Lt. No.25840 Dt.04.11.09.</t>
  </si>
  <si>
    <t>Constn. of boundary wall around campus of MKCG MCH, Berhampur.</t>
  </si>
  <si>
    <t>DME&amp;T Orissa, No. 10843 dt.13.10.09</t>
  </si>
  <si>
    <t>Constn. of Drainage system of MKCG MCH, Berhampur.</t>
  </si>
  <si>
    <t>DME&amp;T Orissa, No. 10849 dt.13.10.09</t>
  </si>
  <si>
    <t>Constn. of internal road of MKCG, MCH, Berhampur.</t>
  </si>
  <si>
    <t>Constn. of 4 nos. lecture theater to conduct UG and PH practical halls to meet MCI norms at MKCG, MCH, Berhampur.</t>
  </si>
  <si>
    <t>Separate library bldg. at MKCG, MCH, Berhampur.</t>
  </si>
  <si>
    <t>Exten. to Micro-biology Dept. MKCG MCH, Berhampur.</t>
  </si>
  <si>
    <t>Total (Berhampur) =</t>
  </si>
  <si>
    <t>Constn. of buildings for Inspector of Ayurveda Sundargarh.</t>
  </si>
  <si>
    <t>D.I.M.H., Orissa No. 694 dt-16-01-06</t>
  </si>
  <si>
    <t>Total (Sundargarh) =</t>
  </si>
  <si>
    <t>Impvt. of Gents hostel of Dr. ACH MC &amp; H, Bhubaneswar.</t>
  </si>
  <si>
    <t>DIMH (O) No. 13494 / 25.11.08</t>
  </si>
  <si>
    <t>E.I.(I)</t>
  </si>
  <si>
    <t>Impvt. of Hospital bldg. of Dr. ACH MCH, BBSR (Radiology Unit)</t>
  </si>
  <si>
    <t>DIMH (O) No. 15512 / 26.11.08</t>
  </si>
  <si>
    <t>Constn. of Postmortem Center Capital Hospital, BBSR.</t>
  </si>
  <si>
    <t>DHS(O) No.581 / 2.2.09</t>
  </si>
  <si>
    <t>Constn. of Cardiac Care Unit, Capital Hospital, BBSR.</t>
  </si>
  <si>
    <t>DHS(O) No.286 / 17.1.09</t>
  </si>
  <si>
    <t>Renov. of Micro-biology Lab. State Drug Testing Lab. BBSR.</t>
  </si>
  <si>
    <t>DDC(O) No.9790 / 23.10.09</t>
  </si>
  <si>
    <t>Up-grad. of Micro-biology Lab. State Drug Testing Lab. BBSR.</t>
  </si>
  <si>
    <t>Total (BBSR) =</t>
  </si>
  <si>
    <t>D. No-7-4216- Housing Col on - S.P.</t>
  </si>
  <si>
    <t>Constn. of Multi storied bldg. for doctors SCB MCH, Cuttack.</t>
  </si>
  <si>
    <t>EI</t>
  </si>
  <si>
    <t>PH</t>
  </si>
  <si>
    <t>Constn. of 2 nos. D-type Staff Qtrs. SDH, Nilagiri, Balasore.</t>
  </si>
  <si>
    <t>DHS(O) No10292 / 12.12.06 and No10499 / 20.12.06</t>
  </si>
  <si>
    <t>Constn. of  Paediatric &amp; Eye ward over the Eye ward of SCB MCH, Cuttack</t>
  </si>
  <si>
    <t xml:space="preserve">Constn. of new Medicine ward  of SCB MCH, Cuttack </t>
  </si>
  <si>
    <t>Impvt. to Micro-biology Dept. SCB MCH, Cuttack.</t>
  </si>
  <si>
    <t>Constn. of Homoeopathic College at Sambalpur</t>
  </si>
  <si>
    <t>Constn. of staff qtrs. for the staff of different district Planning Offices (Lump)</t>
  </si>
  <si>
    <t>G. Total =</t>
  </si>
  <si>
    <t>Constn. of staff qtrs. of B.Ed. College, Phulbani, Kandhamala.</t>
  </si>
  <si>
    <t>Statement Showing the Building works for  the year 2010-2011
Name of the Department :- Tourism</t>
  </si>
  <si>
    <t>Constn. of Tourist Complex at Digapahandi</t>
  </si>
  <si>
    <t>Construction of 2 (Two) nos. of "C" type qtrs. of Vigilance Unit Office at Jagatsinghpur</t>
  </si>
  <si>
    <t>No- 5586
dt-28-06-10</t>
  </si>
  <si>
    <t>S/F of 62.5 KVA DG sets with AMF panel for Nerve Centre 2nd floor, Treasury &amp; Accounts Bhawan, Bhubaneswar.</t>
  </si>
  <si>
    <t>Name of the Works</t>
  </si>
  <si>
    <t>SCHOOL &amp; MASS DEPARTMENT</t>
  </si>
  <si>
    <t>Construction of Administrative / Institution Building of DIET, Kendrapara at Balia.</t>
  </si>
  <si>
    <t>Construction of Administrative / Institution Building of DIET, Jagatsinghpur.</t>
  </si>
  <si>
    <t>Construction of Administrative / Institution Building of DIET, Angul at Chhendipada.</t>
  </si>
  <si>
    <t>Construction of Administrative / Institution Building of DIET, Nayagarh at Rajsunakhala.</t>
  </si>
  <si>
    <t>Construction of Administrative / Institution Building of DIET, Bhadark at Agarpada.</t>
  </si>
  <si>
    <t>Construction of Administrative / Institution Building of DIET, Narasinghpur.</t>
  </si>
  <si>
    <t>Construction of Administrative 30 seated Hostel Building of DRC, Boudh</t>
  </si>
  <si>
    <t>Construction of Administrative 30 seated Hostel Building of DRC, Jharsuguda.</t>
  </si>
  <si>
    <t>Construction of Administrative 30 seated Hostel Building of DRC, Deogarh.</t>
  </si>
  <si>
    <t>Construction of Administrative / Institution Building of DIET, Puri.</t>
  </si>
  <si>
    <t>SCHOOL &amp; MASS DEPARTMENT-TOTAL=</t>
  </si>
  <si>
    <t>TRIBAL  AREA SUB- PLSN DEPARTMENT</t>
  </si>
  <si>
    <t>Construction of Building of DIET, Nawarangpur.</t>
  </si>
  <si>
    <t>Construction of Building of DRC, Malkangiri.</t>
  </si>
  <si>
    <t>Construction of Building of DRC, Nuapada.</t>
  </si>
  <si>
    <t>Construction of Building of DRC, Baragarh.</t>
  </si>
  <si>
    <t>Construction of Building of DRC, Rayagada, Bisam Cuttack.</t>
  </si>
  <si>
    <t>Construction of Building of DRC, Sonepur.</t>
  </si>
  <si>
    <t>Construction of Building of CTE, Bhawanipatna.</t>
  </si>
  <si>
    <t>Construction of Building of CTE, Rourkela.</t>
  </si>
  <si>
    <t>Construction of Building of CTE, Baripada.</t>
  </si>
  <si>
    <t>TRIBAL  AREA SUB- PLSN DEPARTMENT-TOTAL=</t>
  </si>
  <si>
    <t>Sl. No</t>
  </si>
  <si>
    <t>Construction of Building of DRC, Gajapati, Parlakhemundi.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</si>
  <si>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</si>
  <si>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</si>
  <si>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</si>
  <si>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</si>
  <si>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</si>
  <si>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</si>
  <si>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</si>
  <si>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</si>
  <si>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</si>
  <si>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</si>
  <si>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</si>
  <si>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</si>
  <si>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Hostel facilities for Nursing College, M.K.C.G. MCH, Berhampur.</t>
  </si>
  <si>
    <t>Creation of Addl. Facility in 16 ANM Training Centre, Dhenkanal.</t>
  </si>
  <si>
    <t>Creation of Addl. Facility in 16 ANM Training Centre, Phulbani.</t>
  </si>
  <si>
    <t>Creation of Addl. Facility in 16 ANM Training Centre, Balasore.</t>
  </si>
  <si>
    <t>Creation of Addl. Facility in 16 ANM Training Centre, Bolangir.</t>
  </si>
  <si>
    <t>Creation of Addl. Facility in 16 ANM Training Centre, Daspalla, Nayagarh.</t>
  </si>
  <si>
    <t>No- 5644
dt. 30-6-10</t>
  </si>
  <si>
    <t>Estimated Cost</t>
  </si>
  <si>
    <t>A.A. Limited to Rs.30.00 lakhs No-5693 dt. 1.7.10</t>
  </si>
  <si>
    <t>PH(I)</t>
  </si>
  <si>
    <t>PH(E)</t>
  </si>
  <si>
    <t>A.A. Limited to Rs.30.00 lakhs No-5703 dt. 1.7.10</t>
  </si>
  <si>
    <t>A.A. Limited to Rs.30.00 lakhs No-5698 dt. 1.7.10</t>
  </si>
  <si>
    <t>No- 4697
dt- 10-5-10</t>
  </si>
  <si>
    <t>GED.-III</t>
  </si>
  <si>
    <t xml:space="preserve">Relocation of G.A. Deptt. qtrs. at Cuttack. </t>
  </si>
  <si>
    <t>-</t>
  </si>
  <si>
    <t>Statement showing Allotment of Funds for Building works of Finance Department (Non-Plan) for 2010-11</t>
  </si>
  <si>
    <t>Funds
alloted
2010-11</t>
  </si>
  <si>
    <t>CCT memo
 No.3882
 dt.4.3.09</t>
  </si>
  <si>
    <t>CCT memo
 No.8072
 dt.13.5.10</t>
  </si>
  <si>
    <t>CCT memo No.15009 
dt.12.8.09</t>
  </si>
  <si>
    <t>Constn. of boundary wall at Laxmannath Road check gate at 50/200 km to 51/200 km on NH 60.</t>
  </si>
  <si>
    <t>Constn. of office building at Laxmannath Road check gate.</t>
  </si>
  <si>
    <t>Constn. of office building at Girisola check gate.</t>
  </si>
  <si>
    <t>Area lighting around the Unified check gate, Jamsolaghat.</t>
  </si>
  <si>
    <t>CCT memo
 No.8118
 dt.13.5.10</t>
  </si>
  <si>
    <t>Constn. of Masonary compound wall and site development at Girisola check gate.</t>
  </si>
  <si>
    <t>Construction of  non residential buildings under Commissioner of Commercial Taxes.</t>
  </si>
  <si>
    <t>Improvement of Nalda check gate</t>
  </si>
  <si>
    <t>Improvement of Champua check gate.</t>
  </si>
  <si>
    <t>Improvement of check gate at Bileipada in Keonjhar District.</t>
  </si>
  <si>
    <t>CCT memo
 No.11222
 dt.3.7.10</t>
  </si>
  <si>
    <t xml:space="preserve">Constn. of office building of Gajapati Circle, Paralakhemundi, Gajapati District. </t>
  </si>
  <si>
    <t>Supply and installation of high mast lighting system at Laxmannath Road check gate on NH 60.</t>
  </si>
  <si>
    <t>CCT memo
 No.6158
 dt.6.4.10</t>
  </si>
  <si>
    <t>Constn. of 100KVA 11/4 KV Substation at Laxmannath Road check gate on NH 60</t>
  </si>
  <si>
    <t>Provision of street lights both side of road at Laxmannath Road check gate on NH 60</t>
  </si>
  <si>
    <t>-do-</t>
  </si>
  <si>
    <t>Constn. of LT line using 9 mt long PSC pole (300) for street light and power suppsy to proposed site at Laxmannath Road check gate on NH 60.</t>
  </si>
  <si>
    <t>Improvement of office building of ACCT, Nuapada Circle, Khariar Road.</t>
  </si>
  <si>
    <t>CCT memo
 No.11230
 dt.3.7.10</t>
  </si>
  <si>
    <t>CCT memo
 No.8125
 dt.13.5.10</t>
  </si>
  <si>
    <t>CCT memo
 No.11209
 dt.3.7.10</t>
  </si>
  <si>
    <t xml:space="preserve">Renovation of Banijyakar Bhawan inside old Secretariat area at Cuttack. </t>
  </si>
  <si>
    <t>CCT memo
 No.10666
 dt.26.6.10</t>
  </si>
  <si>
    <t>Construction of 3rd floor of CTD office building at Rourkela.</t>
  </si>
  <si>
    <t>CCT memo
 No.8086
dt.13.5.10</t>
  </si>
  <si>
    <t>GED - III</t>
  </si>
  <si>
    <t>GPHD - II</t>
  </si>
  <si>
    <t>CCT memo
 No.8391
dt.18.5.10</t>
  </si>
  <si>
    <t>Construction of cycle stand etc. of JCCT Range office jajpur road.</t>
  </si>
  <si>
    <t>CCT memo
 No.8384
dt.18.5.10</t>
  </si>
  <si>
    <t>Construction of temporary shed and loop road at Girisola.</t>
  </si>
  <si>
    <t>Construction of office building at Lahurachati Checkgate.</t>
  </si>
  <si>
    <t>Shifting of Kanaktora Checkgage to Govindpur and improvement of Checkgate infrastructure at new site (Office building, loop road etc.)</t>
  </si>
  <si>
    <t>Improvement of infrastructure of Biramitrapur Checkgate (Construction of office building etc.)</t>
  </si>
  <si>
    <t>Shifting of Sunki Checkgate to Patangi (Infrastructural development.)</t>
  </si>
  <si>
    <t>Construction of Banijyakar Bhawan, Cuttack (Balance work)</t>
  </si>
  <si>
    <t>RAA
FID No.22922
dt.19.5.07</t>
  </si>
  <si>
    <t>CCT memo
 No.21266
dt.7.11.09</t>
  </si>
  <si>
    <t>Finance Deptt.
 No.37121
 dt.1.9.06</t>
  </si>
  <si>
    <t>BBSR - I</t>
  </si>
  <si>
    <t>DTI memo
 No.17339
 dt.26.10.09</t>
  </si>
  <si>
    <t>DTI memo
 No.12933
dt.10.8.09</t>
  </si>
  <si>
    <t>DTI memo
 No.17363
 dt.26.10.09</t>
  </si>
  <si>
    <t>DTI memo
 No.7789
 dt.20.5.10</t>
  </si>
  <si>
    <t>DTI memo
 No.7781
 dt.20.5.10</t>
  </si>
  <si>
    <t>DTI memo
 No.7773
 dt.20.5.10</t>
  </si>
  <si>
    <t>DTI memo
 No.7785
 dt.20.5.10</t>
  </si>
  <si>
    <t>DTI memo
 No.8290
 dt.1.6.10</t>
  </si>
  <si>
    <t>CCT memo
 No.7795
dt.21.5.10</t>
  </si>
  <si>
    <t>Ganjam - II</t>
  </si>
  <si>
    <t>DTI memo
 No.8083
 dt.27.5.10</t>
  </si>
  <si>
    <t>DTI memo
 No.8292
 dt.1.6.10</t>
  </si>
  <si>
    <t>DTI memo
 No.3331
dt.18.02.10</t>
  </si>
  <si>
    <t>R.A.A.
DTI memo
 No.7777
 dt.20.5.10</t>
  </si>
  <si>
    <t>DTI memo
 No.5359
dt.28.6.10</t>
  </si>
  <si>
    <t>Bhanjanagar</t>
  </si>
  <si>
    <t>P.H.(Int)</t>
  </si>
  <si>
    <t>P.H.(Ext)</t>
  </si>
  <si>
    <t xml:space="preserve">Supply and laying of cable, DB, MCB, Modular switch and socket etc. for Nerve Centre, 2nd floor, DT &amp; I, Bhubaneswar. </t>
  </si>
  <si>
    <t>Provision of Automatic Fire Protection system / Detection system / Alarm system at Nerve Centre, 2nd floor, DT &amp; I, Bhubaneswar.</t>
  </si>
  <si>
    <t>Supply &amp; laying of cable and panel board for the Nerve Centre, 2nd floor, DT &amp; I, Bhubaneswar.</t>
  </si>
  <si>
    <t>Supply and installation of Aplab make on-Line UPS system (20KVA) with MF battery backup in the Computer Narve Centre for Cyber Treasury at DT &amp; I, Bhubaneswar.</t>
  </si>
  <si>
    <t>Provision of AFA panel 200 Amp charge over chemical earting. I.O. Bod Bub panel LAN connector wiring etc. DT &amp; I, Bhubaneswar.</t>
  </si>
  <si>
    <t>S/F of computer point at Cyber Treasury, 6th floor of Treasury &amp; Accounts Bhawan, 2nd floor, DT &amp; I, Bhubaneswar.</t>
  </si>
  <si>
    <t>Provision of 2nos of split type 1.5 ton AC with power supply at Cyber Treasury, 6th floor, Treasury &amp; Accounts Bhawan, Bhubaneswar.</t>
  </si>
  <si>
    <t>Re-installation, shifting of 6 nos split A/C machine including angle platform at Nerve Centre, 2nd floor, DT &amp; I, Orissa, Bhubaneswar.</t>
  </si>
  <si>
    <t>Renovation and servicing of 4nos 7.5 ton package unit at Nerve Centre, DT &amp; I, Bhubaneswar.</t>
  </si>
  <si>
    <t>S/F of 2nos of 3 ton sleem pack with power supply system at Nerve Centre, 2nd floor, DT &amp; I, Bhubaneswar.</t>
  </si>
  <si>
    <t>Finance Deptt.
 No.4133
 dt.2.6.10</t>
  </si>
  <si>
    <t>Finance Deptt.
 No.1100
 dt.6.02.09</t>
  </si>
  <si>
    <t>Finance Deptt.
 No.34
 dt.2.01.10</t>
  </si>
  <si>
    <t>MDRAFM
 No.2467
 dt.13.11.07</t>
  </si>
  <si>
    <t>MDRAFM
 No.1658
 dt.14.7.10</t>
  </si>
  <si>
    <t>Total (Finance) =</t>
  </si>
  <si>
    <t>CCT memo
 No.8398
dt.18.5.10</t>
  </si>
  <si>
    <t>CCT memo
 No.8405
dt.18.5.10</t>
  </si>
  <si>
    <t>CCT memo
 No.8412
dt.18.5.10</t>
  </si>
  <si>
    <t>Construction of residential buildings of C.T. organisation.</t>
  </si>
  <si>
    <t>CCT memo
 No.11216
dt.3.7.10</t>
  </si>
  <si>
    <t>Cement painting to outside wall of staff quarters at new LIC colony, Badambadi, Cuttack (Block G,H,I,E,F,J,K,L,M,N,O,P,Q, &amp; R)</t>
  </si>
  <si>
    <t>CCT memo
 No.1426
dt.28.6.10</t>
  </si>
  <si>
    <t>Improvement to CTD staff quarters 2RB 1,2,3,4,7 2RFG- 1,2,3,4, 2RFH-1,2,3,4 and 2RL-1,2,3 of JCCT Range office at Jajpur road.</t>
  </si>
  <si>
    <t>CCT memo
 No.8363
dt.18.5.10</t>
  </si>
  <si>
    <t>CCT memo
 No.8110
dt.13.5.10</t>
  </si>
  <si>
    <t>Rairangpur</t>
  </si>
  <si>
    <t>CCT memo
 No.8377
dt.18.5.10</t>
  </si>
  <si>
    <t>CCT memo
 No.8370
dt.18.5.10</t>
  </si>
  <si>
    <t>CCT memo
 No.8342
dt.18.5.10</t>
  </si>
  <si>
    <t>CCT memo
 No.8349
dt.18.5.10</t>
  </si>
  <si>
    <t>Improvent of staf quarters of CTD at Balasore Range (Part-C for wooden fixture and colouring work.)</t>
  </si>
  <si>
    <t>CCT memo
 No.8356
dt.18.5.10</t>
  </si>
  <si>
    <t>Construction of residential quarters for staff of CT organisation of Unit 39, Rourkela.</t>
  </si>
  <si>
    <t>F/D No.34569
dt.14.8.07</t>
  </si>
  <si>
    <t>DTI memo
 No.18808
 dt.18.11.09</t>
  </si>
  <si>
    <t>DTI memo
 No.8091
 dt.27.5.10</t>
  </si>
  <si>
    <t>DTI memo
 No.8087
 dt.27.5.10</t>
  </si>
  <si>
    <t>DTI memo
 No.8834
 dt.10.6.10</t>
  </si>
  <si>
    <t>DTI memo
 No.19213
 dt.16.10.07</t>
  </si>
  <si>
    <t>DTI memo
 No.18997
 dt.21.11.09</t>
  </si>
  <si>
    <t>R.A.A.
MDRAFM No.533
 dt.2.3.10</t>
  </si>
  <si>
    <t>Statement showing Allotment of Funds for Building works of Works Department Plan for 2010-11</t>
  </si>
  <si>
    <t>D. No-7-4059-Col on-PW-S.P.-S.S.-01-0B-051</t>
  </si>
  <si>
    <t>WORKS DEPARTMENT</t>
  </si>
  <si>
    <t>Works Deptt.
No.18444
dt.12.11.08</t>
  </si>
  <si>
    <t>Works Deptt.
No.18656
dt.18.11.08</t>
  </si>
  <si>
    <t>Construction of office building of Basta (R&amp;B) Sub-Division, Basta.</t>
  </si>
  <si>
    <t>CE(B) order
No.289
dt.9.12.09</t>
  </si>
  <si>
    <t>Construction of Baragarh (R&amp;B) Sub-Division at Barqagarh.</t>
  </si>
  <si>
    <t>CE(B) order
No.240
dt.9.11.09</t>
  </si>
  <si>
    <t>Construction of Sub-Division office at Badachana.</t>
  </si>
  <si>
    <t>CE(B) order
No.280
dt.15.7.10</t>
  </si>
  <si>
    <t>Charbaita</t>
  </si>
  <si>
    <t>GPH - I</t>
  </si>
  <si>
    <t>Improvement to P.W.D. Rest Shed at Satapada.</t>
  </si>
  <si>
    <t>Improvement to Jayanagar I.B. at Aul.</t>
  </si>
  <si>
    <t>Improvement to Neulpur I.B. at Jaipur.</t>
  </si>
  <si>
    <t>Improvement to Parajanga I.B. at Dhenkanal.</t>
  </si>
  <si>
    <t>Improvement to Division Office Building at Bhanjanagar.</t>
  </si>
  <si>
    <t>Construction of Division office Building at Belaguntha.</t>
  </si>
  <si>
    <t>Construction of Section office Building at Badagada.</t>
  </si>
  <si>
    <t>Improvement to Sub-Division office building at Kabisuryanagar.</t>
  </si>
  <si>
    <t>Improvement to Sub-Division office Building at Bhanjangar.</t>
  </si>
  <si>
    <t>Improvement of Division office at Bhadrak.</t>
  </si>
  <si>
    <t>Installation of work for Secretariat work through Automation System.</t>
  </si>
  <si>
    <t>789-S.C.P. FOR SCHEDULE CASTE :-</t>
  </si>
  <si>
    <t>Works Deptt.
No.18654
dt.18.11.08</t>
  </si>
  <si>
    <t>796-T.A.S.P. :-</t>
  </si>
  <si>
    <t>Improvement of Section office Building at Boudh.</t>
  </si>
  <si>
    <t>Grant Total =</t>
  </si>
  <si>
    <t>D. No-7-4216-SP-COL ON HOUSING-01-GRB-106-GPA-SS :-</t>
  </si>
  <si>
    <t>Construction of 1no. 'B' type qtrs. at Satyanagar, Bhubaneswar.</t>
  </si>
  <si>
    <t>CE(B) order
No.6497
dt.15.02.10</t>
  </si>
  <si>
    <t>Construction of 8no. 'C' type qtrs. at Satyanagar, Bhubaneswar.</t>
  </si>
  <si>
    <t>CE(B) order
No.8502
dt.15.02.10</t>
  </si>
  <si>
    <t>Construction of 8no. 'D' type qtrs. at Satyanagar, Bhubaneswar.</t>
  </si>
  <si>
    <t>CE(B) order
No.346
dt.15.10.08</t>
  </si>
  <si>
    <t xml:space="preserve">Construction of 8no. 'E' type qtrs. at Cuttack. </t>
  </si>
  <si>
    <t>CE(B) order
No.392
dt.25.11.08</t>
  </si>
  <si>
    <t>Construction of Asst. Engineer qtrs. Of Beleswar (R&amp;B) Sub-Division.</t>
  </si>
  <si>
    <t>CE(B) order
No.317
dt.30.12.09</t>
  </si>
  <si>
    <t>Construction of double storied 'E' type qtrs. for the staff of Baragarh (R&amp;B) Division.</t>
  </si>
  <si>
    <t>CE(B) order
No.234
dt.7.11.09</t>
  </si>
  <si>
    <t xml:space="preserve">Construction of 2nos. 'F' type qtrs. at Manmunda.. </t>
  </si>
  <si>
    <t>CE(B) order No.284
dt.27.8.08
CE(B) order No.28
dt.25.01.10</t>
  </si>
  <si>
    <t>Improvement to E.I. work of PWD qtrs. of defferent field offices.</t>
  </si>
  <si>
    <t>Improvement to P.H. work of PWD qtrs. of defferent field offices.</t>
  </si>
  <si>
    <t>Construction of 'B' type dupled qtrs. of for S.E., Southern (R&amp;B) Circle, Berhampur.</t>
  </si>
  <si>
    <t>Construction of 1no. 'C' type qtrs. for E.E. at Bhanjanagar.</t>
  </si>
  <si>
    <t>Construction of 4no. 'E' type qtrs. for the staff of  E.E. at Bhanjanagar.</t>
  </si>
  <si>
    <t>Construction of 4no. 'F' type qtrs. for the staff of  E.E. at Bhanjanagar.</t>
  </si>
  <si>
    <t>Construction of 1no. 'D' type qtr. at Kabisuryanagar.</t>
  </si>
  <si>
    <t>Construction of 1no. 'E' type qtr. at Kabisuryanagar.</t>
  </si>
  <si>
    <t>Construction of 2no. 'E' type qtrs. at Soroda.</t>
  </si>
  <si>
    <t>Koraput</t>
  </si>
  <si>
    <t>Construction of 1no. 'C' type qtr. for the E.E. (R&amp;B) Division, Bolangir.</t>
  </si>
  <si>
    <t>CE(B) order
No.277
dt.15.7.10</t>
  </si>
  <si>
    <t>Construction of 2nos. 'E' type qtr. for the J.E. of Basudevpur (R&amp;B) Sub-Division.</t>
  </si>
  <si>
    <t xml:space="preserve">796-T.A.S.P. </t>
  </si>
  <si>
    <t>Construction of 2nos. 'F' type qtrs. at Boudh.</t>
  </si>
  <si>
    <t>CE(B) order
No.285
dt.27.8.08</t>
  </si>
  <si>
    <t>Plulbani</t>
  </si>
  <si>
    <t>Construction of 1nos. 'D' type qtrs. at Khariar.</t>
  </si>
  <si>
    <t>CE(B) order
No.315
dt.31.7.10</t>
  </si>
  <si>
    <t>Construction of 1nos. 'E' type qtrs. at Khariar.</t>
  </si>
  <si>
    <t>CE(B) order
No.314
dt.31.7.10</t>
  </si>
  <si>
    <t>Construction of 1no. 'C' type qtrs. for the E.E. (R&amp;B) Division, Bolangir.</t>
  </si>
  <si>
    <t>Construction of 4nos. 'E' type qtrs. for the staff of P.W.D. at Bolangir.</t>
  </si>
  <si>
    <t>CE(B) order
No.278
dt.15.7.10</t>
  </si>
  <si>
    <t>Construction of 4nos. 'F' type qtrs. for the staff of P.W.D. at Bolangir.</t>
  </si>
  <si>
    <t>CE(B) order
No.279
dt.15.7.10</t>
  </si>
  <si>
    <t>Construction of 2nos. 'D' type qtrs. at Phulbani.</t>
  </si>
  <si>
    <t>Construction of 'D' type qtrs. at Boudh.</t>
  </si>
  <si>
    <t>Statement showing Allotment of Funds for Building works of Law Department (State Plan) for 2010-11</t>
  </si>
  <si>
    <t xml:space="preserve">                                 (Rs.in Lakhs)</t>
  </si>
  <si>
    <t>Funds 
Allotted  
during 
2010-11
 (Incl.P.C)</t>
  </si>
  <si>
    <t>Expenditure incurred</t>
  </si>
  <si>
    <t xml:space="preserve">D No.7-4059-Col on -P.W-S.P-01-OB-051-Constn. </t>
  </si>
  <si>
    <t>D.No.4216-Col on housing-S.P-01-GRB-106-GPA-796-TASP</t>
  </si>
  <si>
    <t>Construction of Staff Qrs.for the Staff of Civil Court, Jeypore</t>
  </si>
  <si>
    <t>Rs.242.61
Law Deptt.
L No.4551
dt-14.03.01</t>
  </si>
  <si>
    <t xml:space="preserve">C.W </t>
  </si>
  <si>
    <t>8 Nos. E-type &amp; 8 Nos. F-type Completed in all respect. 4nos. E type quarters in progress.</t>
  </si>
  <si>
    <t>GED -IV</t>
  </si>
  <si>
    <t>GPHD -II</t>
  </si>
  <si>
    <t>D.No.4216-Col on housing-S.P-01-GRB-106-GPA</t>
  </si>
  <si>
    <t>Construction of Staff Qrs.for the Staff of Dist. Judge at Keonjhar.</t>
  </si>
  <si>
    <t>Rev. A/A Rs.88.74
of Law Deptt.
L.No.14018
dt-31.10.02</t>
  </si>
  <si>
    <t>1 No. D-type, 5Nos. E-type Completed.
4 Nos. F-type quarter in progress.</t>
  </si>
  <si>
    <t>GED -III</t>
  </si>
  <si>
    <t>DMET No. 9003
dt. 16-6-10</t>
  </si>
  <si>
    <t>DMET No. 9008
dt. 16-6-10</t>
  </si>
  <si>
    <t>DMET No. 5407
dt- 25-5-10</t>
  </si>
  <si>
    <t>Statement showing Allotment of funds for Building works of H &amp; FW Department (NP) 2010-11</t>
  </si>
  <si>
    <t>Date :- 9-7-2010</t>
  </si>
  <si>
    <t>Funds alloted upto 3/2010 (inclusive PC 20%)</t>
  </si>
  <si>
    <t>Funds alloted 
2010-11 (inclusive PC 20%)</t>
  </si>
  <si>
    <t>D. No-7-2210-M&amp;PH-01-UHS-Allopathy-110 -H&amp;D-2054- Improvement of buildings.</t>
  </si>
  <si>
    <t>Improvement of land scape &amp; provisons for 3 Govt. Allopathic Medical Colleges @ Rs. 100.00 laksh each VSS MCH, Burla</t>
  </si>
  <si>
    <t>DMET No.15329 / 17.11.08</t>
  </si>
  <si>
    <t>Improvement of Nursing School in V.S.S. Medical Colleges, Burla.</t>
  </si>
  <si>
    <t>DMET No.20038 / 22.12.07</t>
  </si>
  <si>
    <t>Improvement of land scape &amp; provisons for 3 Govt. Allopathic Medical Colleges @ Rs. 100.00 laksh each MKCG MCH, Berhampur.</t>
  </si>
  <si>
    <t>DMET No.13673 / 04.10.08</t>
  </si>
  <si>
    <t>Improvement of Nursing School in M.K.C.G. MCH, Berhampur.</t>
  </si>
  <si>
    <t>DMET No.19180 / 12.12.07</t>
  </si>
  <si>
    <t>DMET No.19190 / 12.12.07</t>
  </si>
  <si>
    <t>Accommodation for Staff Nurses in M.K.C.G. MCH, Berhampur.</t>
  </si>
  <si>
    <t>DMET No.20329 / 28.12.07</t>
  </si>
  <si>
    <t>Constn. of 2nos. Gates including footpath, median and short approaches within the SCB MCH premises.</t>
  </si>
  <si>
    <t>Accommodation for Staff Nurses in SCB, MCH, Cuttack</t>
  </si>
  <si>
    <t>Renovation of medicine Dept. and ward O &amp; G Dept. and ward, Surgery Dept. and ward of SCB MCH, Cuttack.</t>
  </si>
  <si>
    <t>H &amp; FW No.20130 / 30.08.08</t>
  </si>
  <si>
    <t>Impvt. of building of Govt. Ayurvedic College, Bolangir</t>
  </si>
  <si>
    <t>DIMH (O) No.10179 / 28.08.08</t>
  </si>
  <si>
    <t>Improvement of DHH at Sonepur.</t>
  </si>
  <si>
    <t>DHS (O) No.9556 / 03.11.07</t>
  </si>
  <si>
    <t>D &amp; FW (O) No. 6921 / 13.02.08</t>
  </si>
  <si>
    <t>Impvt. to Ledies Hostel building of Dr. ACHMCH, Bhubaneswar.</t>
  </si>
  <si>
    <t>DIMH No.13521 / 26.11.08</t>
  </si>
  <si>
    <t>Expansion of Hospital building of ACHMCH. BBSR such as Improvement of Surgical Unit.</t>
  </si>
  <si>
    <t>DIM&amp;H No.11808 / 16.10.08</t>
  </si>
  <si>
    <t>S/R to Admn. Block main building at Capital Hospital, BBSR.</t>
  </si>
  <si>
    <t>S/R to Renovation of East &amp; North side block (medicine ward and casuality ward) of Capital Hospital. (weather coat to outside wall, repair to wall, chajja construction plinth protection, repair and replacement of choukatha and grills.)</t>
  </si>
  <si>
    <t>S/R to C.T. Scan Cardiology, Ultra sound, Medicine female ward of Capital Hospital (South &amp; West Block). (weather coat to outside wall, repair to wall, chajja construction plinth protection, repair and replacement of choukatha and grills.)</t>
  </si>
  <si>
    <t>Repair to Special Cabin Kalayani Nursing Home at Capital Hospital. (white washing, distempering painting, wall plaster, celling plaster, replacement of window glass.)</t>
  </si>
  <si>
    <t>S/R to O &amp; G Ward in Capital Hospital.</t>
  </si>
  <si>
    <t>S/R to Surgery Hospital Building at Capital Hospital in Unit-6.</t>
  </si>
  <si>
    <t>Creation of Addl. Facility in 16 ANM Training Centre, BBSR.</t>
  </si>
  <si>
    <t>D &amp; FW (O) No. 6961 / 13.02.08</t>
  </si>
  <si>
    <t>Improvement of DHH at Bhawanipatna.</t>
  </si>
  <si>
    <t>DHS (O) No.9551 / 03.11.07</t>
  </si>
  <si>
    <t>Improvement of DHH at Nuapada.</t>
  </si>
  <si>
    <t>DHS (O) No.9544 / 03.11.07</t>
  </si>
  <si>
    <t>GED-IV</t>
  </si>
  <si>
    <t>Improvement of DHH at Nawarangpur.</t>
  </si>
  <si>
    <t>DHS (O) No.10176 / 30.11.07</t>
  </si>
  <si>
    <t>Creation of Addl. Facility in 16 ANM Training Centre, Jeypore.</t>
  </si>
  <si>
    <t>D &amp; FW (O) No. 7375 / 15.02.08</t>
  </si>
  <si>
    <t>Improvement of DHH at Boudha.</t>
  </si>
  <si>
    <t>D &amp; FW (O) No. 6931 / 13.02.08</t>
  </si>
  <si>
    <t>Improvement to DHH of Sambalpur (such as const of 100 bedded ward ph - iv) 1st floor</t>
  </si>
  <si>
    <t>DHS(O) No. 10182 / 30.11.07</t>
  </si>
  <si>
    <t>D &amp; FW (O) No. 6956 / 13.02.08</t>
  </si>
  <si>
    <t>Denkanal</t>
  </si>
  <si>
    <t>D &amp; FW (O) No. 6941 / 13.02.08</t>
  </si>
  <si>
    <t>D &amp; FW (O) No. 7380 / 15.02.08</t>
  </si>
  <si>
    <t>Creation of Addl. Facility in 16 ANM Training Centre, Puri.</t>
  </si>
  <si>
    <t>D &amp; FW (O) No. 6936 / 13.02.08</t>
  </si>
  <si>
    <t>Expenditure</t>
  </si>
  <si>
    <t>S &amp; ME memo No.7286 dt.30.4.10</t>
  </si>
  <si>
    <t>D. No.-7-4216-Col on-Housing - 01- GRB- 106- GPA-SP- SS - 796 - TASP - 2340 - Constn. of building for colleges for the year 2010-11.</t>
  </si>
  <si>
    <t xml:space="preserve">Statement Showing the Building works for  the year 2010-2011
Name of the Department :- School &amp; Mass Education </t>
  </si>
  <si>
    <t>Statement showing allotment of funds for the Building works of School &amp; Mass Education Deptt. under State Plan for the year 2010-11.</t>
  </si>
  <si>
    <t xml:space="preserve">Head of Account </t>
  </si>
  <si>
    <t>Budget Provision during 2010-11</t>
  </si>
  <si>
    <t>A.A. Cost with letter No. &amp; Date</t>
  </si>
  <si>
    <t>Funds allotted till March 2010</t>
  </si>
  <si>
    <t>Funds alloted 
during 2010-11</t>
  </si>
  <si>
    <t>D. No.-7-4202-Col on-Education Sports Arts &amp; Culture - SP - SS - 01- General Education 202 - Secondary Education-2340-Construction of buildings for Colleges for the year 2010-11.</t>
  </si>
  <si>
    <t>Construction of Administrative / Institution Building of D.I.E.T., Kendrapara at Balia.</t>
  </si>
  <si>
    <t>DTE &amp; SCERT Lt. No.6506 Dt.21.12.06</t>
  </si>
  <si>
    <t>C.W. =</t>
  </si>
  <si>
    <t>CW =</t>
  </si>
  <si>
    <t>E.I. (I) =</t>
  </si>
  <si>
    <t>E.I. =</t>
  </si>
  <si>
    <t>E.I. (E) =</t>
  </si>
  <si>
    <t>P.H.(I)=</t>
  </si>
  <si>
    <t>P.H.(E)=</t>
  </si>
  <si>
    <t>Construction of 50 seated Hostel Building of D.I.E.T., Kendrapara at Balia.</t>
  </si>
  <si>
    <t>DTE &amp; SCERT Lt. No.5026 Dt.25.09.07</t>
  </si>
  <si>
    <t>C.W.=</t>
  </si>
  <si>
    <t>E.I.=</t>
  </si>
  <si>
    <t>P.H. =</t>
  </si>
  <si>
    <t>Construction of Administrative / Institution Building of D.I.E.T., at Jagatsinghpur.</t>
  </si>
  <si>
    <t>DTE &amp; SCERT Lt. No.6438 Dt.21.12.06</t>
  </si>
  <si>
    <t>App.Ro.=</t>
  </si>
  <si>
    <t>E.I.(E) =</t>
  </si>
  <si>
    <t>PH =</t>
  </si>
  <si>
    <t>Construction of 50 seated Hostel Building of D.I.E.T. at Jagatsinghpur.</t>
  </si>
  <si>
    <t>DTE &amp; SCERT Lt. No.5014 Dt.25.09.07</t>
  </si>
  <si>
    <t>Construction of Administrative / Institution Building of D.I.E.T. at Chhendipada.</t>
  </si>
  <si>
    <t>DTE &amp; SCERT Lt. No.6662 Dt.29.12.06</t>
  </si>
  <si>
    <t>E.I.(I) =</t>
  </si>
  <si>
    <t>P.H.(I) =</t>
  </si>
  <si>
    <t>P.H.(E) =</t>
  </si>
  <si>
    <t>Construction of 50 seated Hostel Building of D.I.E.T. at Chhendipada.</t>
  </si>
  <si>
    <t>DTE &amp; SCERT Lt. No.5032 Dt.25.09.07</t>
  </si>
  <si>
    <t>Construction of Administrative / Institution Building of D.I.E.T., Nayagarh at Rajsunakhala.</t>
  </si>
  <si>
    <t>DTE &amp; SCERT Lt. No.6657 Dt.29.12.06</t>
  </si>
  <si>
    <t>Construction of 50 seated Hostel Building of D.I.E.T. at Rajsunakhala.</t>
  </si>
  <si>
    <t>DTE &amp; SCERT Lt. No.5047 Dt.25.09.07</t>
  </si>
  <si>
    <t>Construction of 30 seated Hostel building of D.R.C., Jharsuguda.</t>
  </si>
  <si>
    <t>DTE &amp; SCERT Lt. No.5413 Dt.15.10.07</t>
  </si>
  <si>
    <t>Construction of 30 seated Hostel Building of D.R.C., Deogarh.</t>
  </si>
  <si>
    <t>DTE &amp; SCERT Lt. No.5483 Dt.16.10.07</t>
  </si>
  <si>
    <t>Construction of Administrative / Institution Building of Bhadrak at Agarpada.</t>
  </si>
  <si>
    <t>DTE &amp; SCERT Lt. No.4791 Dt.18.9.07</t>
  </si>
  <si>
    <t xml:space="preserve"> Total =</t>
  </si>
  <si>
    <t>D. No.-7-4202-Col on-Education Sports Arts &amp; Culture SP - SS - 01- General Education 202 Secondary Education -SP- 796 - TASP for the year 2010-11</t>
  </si>
  <si>
    <t>Construction of Administrative / Institution Building of DRC, Malkangiri.</t>
  </si>
  <si>
    <t>DTE &amp; SCERT Lt. No.210 Dt.17.01.07</t>
  </si>
  <si>
    <t>Malkangiri</t>
  </si>
  <si>
    <t>Construction of 50 seated Hostel Building of D.I.E.T., Malkangiri.</t>
  </si>
  <si>
    <t>DTE &amp; SCERT Lt. No.5052 Dt.25.09.07</t>
  </si>
  <si>
    <t>Construction of Administrative / Institution Building of D.R.C., Nuapada.</t>
  </si>
  <si>
    <t>DTE &amp; SCERT Lt. No.6668 Dt.29.12.06</t>
  </si>
  <si>
    <t>Construction of 30 seated Hostel Building of D.R.C., Nuapada.</t>
  </si>
  <si>
    <t>DTE &amp; SCERT Lt. No.6668 Dt.29.12.09</t>
  </si>
  <si>
    <t>Construction of Administrative Building of CT School at Phulbani.</t>
  </si>
  <si>
    <t>DTE &amp; SCERT Lt. No.4329 Dt.23.4.10</t>
  </si>
  <si>
    <t>Construction of Hostel Building of CT School at Phulbani.</t>
  </si>
  <si>
    <t>Construction of Hostel Building of B.Ed. College at Phulbani (Kandhamal).</t>
  </si>
  <si>
    <t>S &amp; ME memo No.7277 dt.30.4.10</t>
  </si>
  <si>
    <t>Construction of Administrative Building of B.Ed. College at Phulbani (Kandhamal).</t>
  </si>
  <si>
    <t>S &amp; ME No.7247 dt.30.4.10</t>
  </si>
  <si>
    <t>No. 10985
dt-10-2-98</t>
  </si>
  <si>
    <t>No. 3361
dt-30-1-10</t>
  </si>
  <si>
    <t>No. 3138
dt-30-1-10</t>
  </si>
  <si>
    <t>No. 3142
dt-30-1-10</t>
  </si>
  <si>
    <t>No. 3150
dt-30-1-10</t>
  </si>
  <si>
    <t>No. 3366
dt-30-1-10</t>
  </si>
  <si>
    <t>No. 3146
dt-30-1-10</t>
  </si>
  <si>
    <t>No. 2846
dt-28-1-10</t>
  </si>
  <si>
    <t>No. 3134
dt-30-1-10</t>
  </si>
  <si>
    <t>No. 40627
dt-4-10-08</t>
  </si>
  <si>
    <t>No. 40635
dt-4-10-08</t>
  </si>
  <si>
    <t>DETAILED LIST OF CENTRAL PLAN SCHEMES (SCHOOL &amp; MASS EDUCATION DEPARTMENT)</t>
  </si>
  <si>
    <t>NEW</t>
  </si>
  <si>
    <t>Construction of new office building of Assessement Unit at Jajpur town.</t>
  </si>
  <si>
    <t xml:space="preserve">STATEMENT SHOWING THE ALLOTMENT OF FUNDS IN RESPECT OF REVENUE &amp; D.M. DEPTT. UNDER D.NO-7-4059-S.P. DURING THE YEAR 2010-11
</t>
  </si>
  <si>
    <t>Head of Account with it's 
Sub-Head
-----------------------
D. No-7-4059-COL- on- P.W.- S.P.- S.S.- 01-OB-051-Constn.during 2010-11 (Vote on Account)</t>
  </si>
  <si>
    <t>A.A. cost with No. &amp; Date</t>
  </si>
  <si>
    <t>Name of (R&amp;B) Division</t>
  </si>
  <si>
    <t>Funds Alloted
till 3 / 2010
(Incl PC)</t>
  </si>
  <si>
    <t>Head of Account with it's 
Sub-Head
-----------------------
Allotment of Funds 
released under D. No-7-4059-COL- on- P.W.- S.P.- S.S.- 01-OB-051-Constn.during 2010-11 (Incl. P.C.)
(Vote on Account)</t>
  </si>
  <si>
    <t>General</t>
  </si>
  <si>
    <t>789-SCP</t>
  </si>
  <si>
    <t>796-TASP</t>
  </si>
  <si>
    <t>Construction of Collectorate Bldg. at Khurda.</t>
  </si>
  <si>
    <t xml:space="preserve"> RDC (CD) 
No.517, 02.07.07</t>
  </si>
  <si>
    <t>07-08</t>
  </si>
  <si>
    <t>Total=</t>
  </si>
  <si>
    <t>Constn of Off. Bldg of Collectorate, Nayagarh.</t>
  </si>
  <si>
    <t>RDC (CD) 
No- 519 / 2-7-07</t>
  </si>
  <si>
    <t>Constn of Off. Bldg of Collectorate, Jharsuguda</t>
  </si>
  <si>
    <t>R&amp;DM Deptt. 
No-1725 / 11-1-08</t>
  </si>
  <si>
    <t>E.I.(E)</t>
  </si>
  <si>
    <t>Construction of Collectorate Building at Sonepur (G.F.).</t>
  </si>
  <si>
    <t>Member, Board of Revenue, Orissa, Cuttack letter No. 938 dt. 24-11-09</t>
  </si>
  <si>
    <t>Construction of Collectorate building at Bhadrak (Balance work GF &amp; Constn of FF)</t>
  </si>
  <si>
    <t>Collector, Bhadrak Ltr. No. 498 dt. 28-09-2006 = 24.79 lakhs
Balance work of GF &amp; Constn. of FF = 36.30 lakhs.
Total = 61.09 lakhs</t>
  </si>
  <si>
    <t>05-06</t>
  </si>
  <si>
    <t>06-07</t>
  </si>
  <si>
    <t>PH(I&amp; E)</t>
  </si>
  <si>
    <t>Construction of Collectorate building, Malkanagiri.</t>
  </si>
  <si>
    <t>R&amp;DM Deptt.
No-40208 / 18.09.08</t>
  </si>
  <si>
    <t>Malkanagiri</t>
  </si>
  <si>
    <t>Construction of Collectorate building, Nuapada.</t>
  </si>
  <si>
    <t>A.A. accorded by Member, Board of Revenue, Orissa, Cuttack on 03-12-09</t>
  </si>
  <si>
    <t>Constn of Circuit House at Jharsuguda</t>
  </si>
  <si>
    <t>Board of Rev, (O), Cuttack Memo No.1051, Dt.29.11.06</t>
  </si>
  <si>
    <t xml:space="preserve">Construction of office building of Newly created Tahasil at Kashinagar in Gajapati District. </t>
  </si>
  <si>
    <t>Revised A.A. accorded by Collector, Gajapati, Paralakhemundi 
Ltr. No. 8616 
dt. 02-07-09</t>
  </si>
  <si>
    <t>Construction of Tahasil office Building, Belguntha.</t>
  </si>
  <si>
    <t>Collector &amp; D.M., Ganjam, Chhatrapur O.O. No.1162 dt.22.9.09</t>
  </si>
  <si>
    <t>Construction of office buildings of existing Tahasil at Athagarh.</t>
  </si>
  <si>
    <t>A.D.M., Cuttack Order No.5336
dt.24-12-2008</t>
  </si>
  <si>
    <t>Charbatia</t>
  </si>
  <si>
    <t>Construction of office buildings of existing Tahasil at Uditnagar, Rourkela. (G.F. &amp; F.F.)</t>
  </si>
  <si>
    <t>Collector, Sundargarh A.A. No.4005 
dt-30.10.08</t>
  </si>
  <si>
    <t>PH(I &amp; E)</t>
  </si>
  <si>
    <t>Constn. of Tahasil office building at Polasara.</t>
  </si>
  <si>
    <t>Collector &amp; D.M., Ganjam, Chhatrapur O.O. No.1155 dt.22.9.09</t>
  </si>
  <si>
    <t>Constn. of Tahasil office building at Kabisuryanagar</t>
  </si>
  <si>
    <t>Construction of Sub-Registrar office building at Banapur.</t>
  </si>
  <si>
    <t>Collector &amp; D.M., Khurda A.A. No.265 dt.12.2.09</t>
  </si>
  <si>
    <t>Construction of Sub-Registrar office building at Bamanghati in the District of Mayurbhanj.</t>
  </si>
  <si>
    <t>A.D.M., Mayurbhanj Order No.09
dt.05.01.09 for R.O.B., Rairangapur.</t>
  </si>
  <si>
    <t>Rairangapur</t>
  </si>
  <si>
    <t>Improvement of Sub-Collector Office Building at Koraput.</t>
  </si>
  <si>
    <t>A.D.M., Koraput 
Ltr. No. 660 
dt- 21-10-09</t>
  </si>
  <si>
    <t>Construction of the boundary wall of Sub-Collector-cum-Tahasil office building at Palalahara.</t>
  </si>
  <si>
    <t>Collector, Angul Order No. 1786
dt-23-11-2006</t>
  </si>
  <si>
    <t>Construction of Circuit House, Sonepur.</t>
  </si>
  <si>
    <t>Collector, Subarnapur 
Ltr. No-5251
dt- 19-5-10</t>
  </si>
  <si>
    <t>Construction of Circuit House at Malkanagiri.</t>
  </si>
  <si>
    <t>Collector, Malkanagiri Ltr. No. 622 dt. 10-6-10</t>
  </si>
  <si>
    <t>Construction of Circuit House at Berhampur.</t>
  </si>
  <si>
    <t>Improvement of Revenue Rest Shed at Chandbali.</t>
  </si>
  <si>
    <t>Collector, Bhadrak A.A. No- 97
dt-10-2-09</t>
  </si>
  <si>
    <t>Improvement of Circuit House at Khurda.</t>
  </si>
  <si>
    <t>Collector, Khurda A.A. Order No. 1419 dt.19-7-2010</t>
  </si>
  <si>
    <t>Improvement of Special Circuit House at Puri.</t>
  </si>
  <si>
    <t>Collector, Puri Order No. 1715
dt-29-06-2010</t>
  </si>
  <si>
    <t>Construction of Relief Go-down at Sambalpur.</t>
  </si>
  <si>
    <t>Construction of Tahasil office Building, Ganjam.</t>
  </si>
  <si>
    <t>Collector &amp; D.M., Ganjam O.O No- 223 dt- 29-1-2010</t>
  </si>
  <si>
    <t xml:space="preserve"> Total (D-7-4059-SP) =</t>
  </si>
  <si>
    <t>Facilitation Centre</t>
  </si>
  <si>
    <t>Construction of Facilitation centre at Sub-Collector office at Athagarh.</t>
  </si>
  <si>
    <t>Dy. Collector, Cuttack Ltr. 
No.4 dt-2-1-09</t>
  </si>
  <si>
    <t>Construction of Facilitation centre at Tahasil office at Athagarh.</t>
  </si>
  <si>
    <t>Dy. Collector, Cuttack Ltr. No.4 dt-2-1-09</t>
  </si>
  <si>
    <t>Construction of Facilitation centre at Tahasil office at Baramba.</t>
  </si>
  <si>
    <t>Dy. Collector, cuttack Order No.470 
dt-10-2-09</t>
  </si>
  <si>
    <t>EI(I&amp;E)</t>
  </si>
  <si>
    <t>Construction of Facilitation centre at Tahasil office at Narsinghpur.</t>
  </si>
  <si>
    <t>Dy. Collector, Cuttack Order No.7 dt-2-1-09</t>
  </si>
  <si>
    <t>Total (Charbatia) =</t>
  </si>
  <si>
    <t>Construction of Facilitation centre at Collectorate, Balasore.</t>
  </si>
  <si>
    <t>A.D.M., Balasore Ltr. No.34 
dt.30-1-09</t>
  </si>
  <si>
    <t>Construction of Facilitation centre at Sub-Collector office at Balasore.</t>
  </si>
  <si>
    <t>Construction of Facilitation centre at Tahasil office at Balasore.</t>
  </si>
  <si>
    <t>Construction of Facilitation centre at Tahasil office at Basta.</t>
  </si>
  <si>
    <t>Construction of Facilitation centre at Tahasil office at Soro.</t>
  </si>
  <si>
    <t>Construction of Facilitation centre at Sub-Collector office at Nilagiri</t>
  </si>
  <si>
    <t>Construction of Facilitation centre at Tahasil office at Nilagiri</t>
  </si>
  <si>
    <t>Construction of Facilitation centre at Tahasil office at Jaleswar.</t>
  </si>
  <si>
    <t>Dy. Collector, (Nizarat), Balasore No. 233 dt 11-05-09</t>
  </si>
  <si>
    <t>Total (Balasore) =</t>
  </si>
  <si>
    <t>Construction of Facilitation centre at Tahasil office at Pipili.</t>
  </si>
  <si>
    <t>A.A. Accorded as reported by E.E., BBSR No-II vide his Ltr. No.234 dt.19.1.09</t>
  </si>
  <si>
    <t>Construction of Facilitation centre at Sub-Collector office at Bhubaneswar.</t>
  </si>
  <si>
    <t xml:space="preserve">Collector &amp; D.M., Khurda 
Ltr. No.25 
dt. 5-1-09
</t>
  </si>
  <si>
    <t>Construction of Facilitation centre at Tahasil office at Bhubaneswar.</t>
  </si>
  <si>
    <t>Collector &amp; D.M., Khurda 
Ltr. No.29 
dt.5-1-09</t>
  </si>
  <si>
    <t>Total (BBSR-II) =</t>
  </si>
  <si>
    <t>Construction of Facilitation centre at Tahasil office, Banapur.</t>
  </si>
  <si>
    <t>Collector &amp; D.M., Khurda 
Ltr. No.2152 dt. 23-12-08</t>
  </si>
  <si>
    <t>Total (Khurda) =</t>
  </si>
  <si>
    <t>Construction of Facilitation centre at Collectorate, Angul</t>
  </si>
  <si>
    <t>Collector, Angul 
Ltr. No- 1692 
dt-17-09-2008</t>
  </si>
  <si>
    <t>Construction of Facilitation centre at Sub-Collector office at Angul</t>
  </si>
  <si>
    <t>Collector, Angul 
Ltr. No- 1687 
dt-15-09-2008</t>
  </si>
  <si>
    <t>Construction of Facilitation centre at Tahasil office at Angul</t>
  </si>
  <si>
    <t>Collector, Angul 
Ltr. No- 1677 
dt-15-09-2008</t>
  </si>
  <si>
    <t>Construction of Facilitation centre at Sub-Collector office at Talcher</t>
  </si>
  <si>
    <t>Collector, Angul 
Ltr. No- 1697
dt-15-09-2008</t>
  </si>
  <si>
    <t>Construction of Facilitation centre at Tahasil office at Talcher</t>
  </si>
  <si>
    <t>Collector, Angul 
Ltr. No- 1692 
dt-15-09-2008</t>
  </si>
  <si>
    <t>Construction of Facilitation centre at Sub-Collector office at Athamallik</t>
  </si>
  <si>
    <t>Construction of Facilitation centre at Tahasil office at Athamallik</t>
  </si>
  <si>
    <t>Construction of Facilitation centre at Sub-Collector office at Pallahara</t>
  </si>
  <si>
    <t>Collector, Angul 
Ltr. No- 1717 
dt-15-09-2008</t>
  </si>
  <si>
    <t>Construction of Facilitation centre at Tahasil office at Pallahara.</t>
  </si>
  <si>
    <t>Collector, Angul 
Ltr. No- 1712 
dt-15-09-2008</t>
  </si>
  <si>
    <t>Total (Angul) =</t>
  </si>
  <si>
    <t>Construction of Facilitation centre at Collectorate, Baragarh</t>
  </si>
  <si>
    <t xml:space="preserve">No. -3811 dt- 2-8-08 Addressed to Collector, Baragarh. </t>
  </si>
  <si>
    <t>Construction of Facilitation centre at Sub-Collector office at Baragarh</t>
  </si>
  <si>
    <t>Construction of Facilitation centre at Tahasil office at Baragarh</t>
  </si>
  <si>
    <t>Construction of Facilitation centre at Tahasil office at Barapali</t>
  </si>
  <si>
    <t>Construction of Facilitation centre at Sub-Collector office at Padmapur</t>
  </si>
  <si>
    <t>Construction of Facilitation centre at Tahasil office at Padmapur</t>
  </si>
  <si>
    <t>Construction of Facilitation centre at Tahasil office at Sohela</t>
  </si>
  <si>
    <t>Total (Baragarh) =</t>
  </si>
  <si>
    <t>Construction of Facilitation centre at Sub-Collector office at Panposh.</t>
  </si>
  <si>
    <t>Estimate submitted to the Collector, Sundargarh for A.A.</t>
  </si>
  <si>
    <t>Construction of Facilitation centre at Tahasil office at Panposh.</t>
  </si>
  <si>
    <t>Construction of Facilitation centre at Tahasil office at Biramitrapur.</t>
  </si>
  <si>
    <t>Construction of Facilitation centre at Tahasil office at Rourkela.</t>
  </si>
  <si>
    <t>Construction of Facilitation centre at Sub-Collector office at Bonai</t>
  </si>
  <si>
    <t>Construction of Facilitation centre at Tahasil office at Bonai</t>
  </si>
  <si>
    <t>Total (Rourkela) =</t>
  </si>
  <si>
    <t>Construction of Facilitation centre at Sub-Collector office at Paralakhemundi</t>
  </si>
  <si>
    <t>District Development Officer, Gajapati, Paralakhemundi A.A No.11193 dt.10.11.08</t>
  </si>
  <si>
    <t>Construction of Facilitation centre at Tahasil office at Paralakhemundi</t>
  </si>
  <si>
    <t>Total (P.Khemundi)=</t>
  </si>
  <si>
    <t>Construction of Facilitation centre at Sub-Collector office at Jeypore</t>
  </si>
  <si>
    <t>Collector, Koraput 
Ltr. No-209 
dt-12-08-2008</t>
  </si>
  <si>
    <t>Construction of Facilitation centre at Tahasil office at Jeypore</t>
  </si>
  <si>
    <t>Construction of Facilitation centre at Tahasil office at Kotpad</t>
  </si>
  <si>
    <t>Construction of Facilitation centre at Collectorate, Nawarangapur</t>
  </si>
  <si>
    <t>Collector, Nawarangapur
Ltr. No-467 
dt-06-08-2008</t>
  </si>
  <si>
    <t>Construction of Facilitation centre at Sub-Collector office at Nawarangapur</t>
  </si>
  <si>
    <t>Construction of Facilitation centre at Tahasil office at Nawarangapur</t>
  </si>
  <si>
    <t>Construction of Facilitation centre at Tahasil office at Umerkote</t>
  </si>
  <si>
    <t>Total (Jeypore) =</t>
  </si>
  <si>
    <t>Construction of Facilitation centre at Collectorate, Malkanagiri</t>
  </si>
  <si>
    <t>No-589 dt-20-10-2008 of Collector, Malkanagiri
(As reported by Executive Engineer, Malkanagiri vide Division No-2922 dt-16-10-08)</t>
  </si>
  <si>
    <t>Construction of Facilitation centre at Sub-Collector office at Malkanagiri</t>
  </si>
  <si>
    <t>Construction of Facilitation centre at Tahasil office at Malkanagiri</t>
  </si>
  <si>
    <t>Total (Malkanagiri)=</t>
  </si>
  <si>
    <t>Total (FC 1st Ph.) =</t>
  </si>
  <si>
    <t>Construction of Facilitation centre at Collectorate, Kendrapara.</t>
  </si>
  <si>
    <t>Collector, Kendrapara A.A. No. 15909
dt-04-10-08</t>
  </si>
  <si>
    <t>G.E.D-II</t>
  </si>
  <si>
    <t>G.P.H-I</t>
  </si>
  <si>
    <t>Construction of Facilitation centre at Sub-Collector office at Kendrapara.</t>
  </si>
  <si>
    <t>Construction of Facilitation centre at Tahasil office at Aul.</t>
  </si>
  <si>
    <t>Construction of Facilitation centre at Tahasil office at Kanika.</t>
  </si>
  <si>
    <t>Construction of Facilitation centre at Tahasil office at Kendrapara.</t>
  </si>
  <si>
    <t>Construction of Facilitation centre at Tahasil office at Pattamundai.</t>
  </si>
  <si>
    <t>Total (Kendrapara) =</t>
  </si>
  <si>
    <t>Dy. Collector (Nizarat), Balasore Ltr. No. 233 dt-11-5-09</t>
  </si>
  <si>
    <t>10-11</t>
  </si>
  <si>
    <t>Construction of Facilitation centre at Collectorate, Bhadrak.</t>
  </si>
  <si>
    <t>A.D.M., Bhadrak Ltr. No. 677 
dt-27-10-08</t>
  </si>
  <si>
    <t>Construction of Facilitation centre at Sub-Collector office at Bhadrak.</t>
  </si>
  <si>
    <t>Construction of Facilitation centre at Tahasil office at Bhadrak.</t>
  </si>
  <si>
    <t>Construction of Facilitation centre at Tahasil office at Chandabali.</t>
  </si>
  <si>
    <t>A.D.M., Bhadrak Ltr. No. 677 dt-27-10-08</t>
  </si>
  <si>
    <t>Construction of Facilitation centre at Tahasil office at Basudevpur.</t>
  </si>
  <si>
    <t>Total (Bhadrak) =</t>
  </si>
  <si>
    <t>Construction of Facilitation centre at Tahasil office at Jatani.</t>
  </si>
  <si>
    <t>Collector, Khurda Ltr. No. 21 
dt-5-1-09</t>
  </si>
  <si>
    <t>Construction of Facilitation centre at Collectorate, Bolangir.</t>
  </si>
  <si>
    <t>Dy. Collector (Nizarat), Bolangir Ltr. No. 515 dt-17-12-08</t>
  </si>
  <si>
    <t>Construction of Facilitation centre at Sub-Collector office at Bolangir.</t>
  </si>
  <si>
    <t>Construction of Facilitation centre at Tahasil office at Bolangir.</t>
  </si>
  <si>
    <t>Construction of Facilitation centre at Collectorate, Subarnapur.</t>
  </si>
  <si>
    <t>Collector, Sonepur Ltr. No. 8011 dt-12-9-08</t>
  </si>
  <si>
    <t>Construction of Facilitation centre at Sub-Collector office at Sonepur.</t>
  </si>
  <si>
    <t>Construction of Facilitation centre at Tahasil office at Sonepur.</t>
  </si>
  <si>
    <t>Construction of Facilitation centre at Tahasil office at Binika.</t>
  </si>
  <si>
    <t>Construction of Facilitation centre at Sub-Collector office at Biramaharajpur.</t>
  </si>
  <si>
    <t>Total (Bolangir) =</t>
  </si>
  <si>
    <t>Total (FC 2nd Ph.) =</t>
  </si>
  <si>
    <t>Total (FC) =</t>
  </si>
  <si>
    <t>STATEMENT SHOWING THE ALLOTMENT OF FUNDS IN RESPECT OF REVENUE &amp; D.M. DEPTT. UNDER D.NO-7-4216-S.P.DURING THE YEAR 2010-11
(VOTE ON ACCOUNT)</t>
  </si>
  <si>
    <t>Head of Account with it's 
Sub-Head
-----------------------
D. No-7-4216-Col- on- Housing- S.P.- S.S-01-GRB-106-GPA-during 2009-10 (Vote on Account)</t>
  </si>
  <si>
    <t>A.A.Cost with No. &amp; Date</t>
  </si>
  <si>
    <t>Name of the (R&amp;B) Division</t>
  </si>
  <si>
    <t>Allotment of Funds 
released under D. No-7-4216-Col- on- Housing- S.P.- S.S-01-GRB-106-GPA-during 2009-10 (Incl. P.C.)
(Vote on Account)</t>
  </si>
  <si>
    <t>Constn. of 3 nos. "E" type &amp; 3 nos. "F" type qtrs. at Basudevpur.</t>
  </si>
  <si>
    <t>A.D.M., Bhadrak 
Ltr. No-298 dt-22-05-08</t>
  </si>
  <si>
    <t>Constn. of 8 nos. "E" type &amp; 4 nos. "F" type qtrs. at Bhadrak.</t>
  </si>
  <si>
    <t>A.D.M., Bhadrak 
Ltr. No- 300 
dt-22-05-08</t>
  </si>
  <si>
    <t>Constn. of 8 nos. "E" type &amp; 8 nos. "F" type qtrs. at Baripada.</t>
  </si>
  <si>
    <t>Collector &amp;  D.M., Mayurbhanj, Baripada Revised A.A. Ltr. No.513 dt-15-07-09 &amp; Ltr. No379 dt-28-5-09</t>
  </si>
  <si>
    <t>Constn. of 6 nos. "E" type &amp; 4 nos. "F" type qtrs. at Bolangir.
(6 nos "E" type G/F, F/F &amp; S/F)</t>
  </si>
  <si>
    <t>Collector, Bolangir A.A.O. No- 08 dt-3-1-08</t>
  </si>
  <si>
    <t>Constn. of 7 nos. "E" type qtrs. at Deogarh.</t>
  </si>
  <si>
    <t>ADM, Deogarh A.A. No.6216 dt-20-10-2008</t>
  </si>
  <si>
    <t>E.I. (I&amp;E)</t>
  </si>
  <si>
    <t>P.H(I&amp; E)</t>
  </si>
  <si>
    <t>Construction of resident and residential office of Collector, Cuttack</t>
  </si>
  <si>
    <t>Collector, Cuttack Memo No. 2375
dt-27-04-2009</t>
  </si>
  <si>
    <t>Constn. of 8 nos. (4 nos. "E" type M/S qtrs.) "E" type qtrs. at Jajpur. (Block "A" &amp; Block "B")</t>
  </si>
  <si>
    <t>Collelctor, Jajpur 
A.A. No-1749
dt-29-10-2008</t>
  </si>
  <si>
    <t>Constn. of 4 nos. "E" type &amp; 3 nos. "F" type qtrs. at Kamakhyanagar.</t>
  </si>
  <si>
    <t>ADM, 
Dhenkanal 
Ltr. No-415
Dt. 09-04-08</t>
  </si>
  <si>
    <t>Constn. of 9 nos. "F" type qtrs. at Gajapati.</t>
  </si>
  <si>
    <t>Collector, Gajapati, Paralakhemundi Ltr. No.100
dt-6-1-09</t>
  </si>
  <si>
    <t>Constn. of 15 nos. "E" type qtrs. at Nawarangapur.</t>
  </si>
  <si>
    <t>A.A. accorded by Dy. Collelctor, Nawarangapur vide letter No-467
 dt-06-08-2008
(Estimated cost Rs. 95.25 lakhs)</t>
  </si>
  <si>
    <t>Construction of 2 nos. "E" type qtrs. in Purusottampur Tahasil.</t>
  </si>
  <si>
    <t>Collector &amp; D.M., Ganjam, Chhatrapur O.O No. 1452 
dt. 09-11-09</t>
  </si>
  <si>
    <t>Ganjam-II</t>
  </si>
  <si>
    <t>Construction of residential building of Sub-Collector, Athamallik.</t>
  </si>
  <si>
    <t>Collector, Angul O.O No. 606 
dt. 25-04-07</t>
  </si>
  <si>
    <t>Total (D. No-7-4216-S.P) =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</si>
</sst>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"/>
    <numFmt numFmtId="181" formatCode="#,##0.0"/>
    <numFmt numFmtId="182" formatCode="&quot;£&quot;#,##0.00"/>
    <numFmt numFmtId="183" formatCode="0.00000"/>
    <numFmt numFmtId="184" formatCode="0.000000"/>
    <numFmt numFmtId="185" formatCode="&quot;$&quot;#,##0.00"/>
    <numFmt numFmtId="186" formatCode="0.0000000"/>
    <numFmt numFmtId="187" formatCode="[$-409]dddd\,\ mmmm\ dd\,\ yyyy"/>
    <numFmt numFmtId="188" formatCode="[$-409]h:mm:ss\ AM/PM"/>
    <numFmt numFmtId="189" formatCode="0.000000000000000"/>
    <numFmt numFmtId="190" formatCode="0.0%"/>
  </numFmts>
  <fonts count="77">
    <font>
      <sz val="10"/>
      <name val="Arial"/>
      <family val="0"/>
    </font>
    <font>
      <sz val="11"/>
      <name val="Tahoma"/>
      <family val="2"/>
    </font>
    <font>
      <sz val="8"/>
      <name val="Arial"/>
      <family val="2"/>
    </font>
    <font>
      <b/>
      <sz val="11"/>
      <name val="Tahoma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Tahoma"/>
      <family val="2"/>
    </font>
    <font>
      <b/>
      <sz val="11"/>
      <color indexed="12"/>
      <name val="Tahoma"/>
      <family val="2"/>
    </font>
    <font>
      <b/>
      <sz val="12"/>
      <color indexed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sz val="16"/>
      <name val="Arial Narrow"/>
      <family val="2"/>
    </font>
    <font>
      <b/>
      <sz val="12"/>
      <name val="Tahoma"/>
      <family val="2"/>
    </font>
    <font>
      <sz val="12"/>
      <name val="Tahoma"/>
      <family val="2"/>
    </font>
    <font>
      <sz val="10"/>
      <name val="Trebuchet MS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3"/>
      <name val="Arial Narrow"/>
      <family val="2"/>
    </font>
    <font>
      <b/>
      <sz val="13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11"/>
      <color indexed="10"/>
      <name val="Tahoma"/>
      <family val="2"/>
    </font>
    <font>
      <sz val="11"/>
      <color indexed="8"/>
      <name val="Tahoma"/>
      <family val="2"/>
    </font>
    <font>
      <sz val="11"/>
      <color indexed="10"/>
      <name val="Arial Narrow"/>
      <family val="2"/>
    </font>
    <font>
      <b/>
      <sz val="11"/>
      <color indexed="10"/>
      <name val="Arial Narrow"/>
      <family val="2"/>
    </font>
    <font>
      <sz val="11"/>
      <color indexed="60"/>
      <name val="Arial Narrow"/>
      <family val="2"/>
    </font>
    <font>
      <b/>
      <sz val="11"/>
      <color indexed="8"/>
      <name val="Tahoma"/>
      <family val="2"/>
    </font>
    <font>
      <sz val="11"/>
      <color indexed="17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 Narrow"/>
      <family val="2"/>
    </font>
    <font>
      <sz val="9"/>
      <color indexed="10"/>
      <name val="Arial Narrow"/>
      <family val="2"/>
    </font>
    <font>
      <u val="single"/>
      <sz val="10"/>
      <color indexed="10"/>
      <name val="Arial Narrow"/>
      <family val="2"/>
    </font>
    <font>
      <b/>
      <sz val="14"/>
      <color indexed="10"/>
      <name val="Arial Narrow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sz val="11"/>
      <color indexed="12"/>
      <name val="Tahoma"/>
      <family val="2"/>
    </font>
    <font>
      <sz val="14"/>
      <color indexed="8"/>
      <name val="Tahoma"/>
      <family val="2"/>
    </font>
    <font>
      <sz val="11"/>
      <color theme="1"/>
      <name val="Arial"/>
      <family val="2"/>
    </font>
    <font>
      <sz val="11"/>
      <color rgb="FFFF0000"/>
      <name val="Tahoma"/>
      <family val="2"/>
    </font>
    <font>
      <b/>
      <sz val="12"/>
      <color rgb="FFFF0000"/>
      <name val="Arial Narrow"/>
      <family val="2"/>
    </font>
    <font>
      <sz val="11"/>
      <color theme="1"/>
      <name val="Tahoma"/>
      <family val="2"/>
    </font>
    <font>
      <sz val="11"/>
      <color rgb="FFFF0000"/>
      <name val="Arial Narrow"/>
      <family val="2"/>
    </font>
    <font>
      <b/>
      <sz val="11"/>
      <color rgb="FFFF0000"/>
      <name val="Arial Narrow"/>
      <family val="2"/>
    </font>
    <font>
      <sz val="11"/>
      <color rgb="FFC00000"/>
      <name val="Arial Narrow"/>
      <family val="2"/>
    </font>
    <font>
      <b/>
      <sz val="11"/>
      <color theme="1"/>
      <name val="Tahoma"/>
      <family val="2"/>
    </font>
    <font>
      <sz val="11"/>
      <color rgb="FF00B05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u val="single"/>
      <sz val="10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2"/>
      <color rgb="FFFF0000"/>
      <name val="Tahoma"/>
      <family val="2"/>
    </font>
    <font>
      <b/>
      <sz val="11"/>
      <color rgb="FFFF0000"/>
      <name val="Tahoma"/>
      <family val="2"/>
    </font>
    <font>
      <b/>
      <sz val="11"/>
      <color rgb="FF0000FF"/>
      <name val="Tahoma"/>
      <family val="2"/>
    </font>
    <font>
      <sz val="11"/>
      <color rgb="FF0000FF"/>
      <name val="Tahoma"/>
      <family val="2"/>
    </font>
    <font>
      <sz val="14"/>
      <color theme="1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>
        <color indexed="63"/>
      </top>
      <bottom style="thin">
        <color theme="0" tint="-0.4999699890613556"/>
      </bottom>
    </border>
    <border>
      <left style="thin"/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>
        <color indexed="63"/>
      </right>
      <top style="thin"/>
      <bottom style="thin">
        <color theme="0" tint="-0.4999699890613556"/>
      </bottom>
    </border>
    <border>
      <left>
        <color indexed="63"/>
      </left>
      <right style="thin"/>
      <top style="thin"/>
      <bottom style="thin">
        <color theme="0" tint="-0.4999699890613556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>
        <color indexed="22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8" fillId="0" borderId="0">
      <alignment/>
      <protection/>
    </xf>
    <xf numFmtId="0" fontId="33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47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3" fillId="0" borderId="0" xfId="0" applyFont="1" applyAlignment="1">
      <alignment horizontal="right" vertical="top" wrapText="1"/>
    </xf>
    <xf numFmtId="2" fontId="3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1" fillId="0" borderId="0" xfId="0" applyFont="1" applyBorder="1" applyAlignment="1" quotePrefix="1">
      <alignment horizontal="center" vertical="top" wrapText="1"/>
    </xf>
    <xf numFmtId="2" fontId="3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1" fillId="24" borderId="11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0" fontId="1" fillId="0" borderId="7" xfId="0" applyFont="1" applyFill="1" applyBorder="1" applyAlignment="1">
      <alignment horizontal="right" vertical="top" wrapText="1"/>
    </xf>
    <xf numFmtId="0" fontId="1" fillId="0" borderId="7" xfId="0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right" vertical="top" wrapText="1"/>
    </xf>
    <xf numFmtId="2" fontId="1" fillId="0" borderId="7" xfId="0" applyNumberFormat="1" applyFont="1" applyFill="1" applyBorder="1" applyAlignment="1">
      <alignment horizontal="center" vertical="top" wrapText="1"/>
    </xf>
    <xf numFmtId="2" fontId="3" fillId="0" borderId="7" xfId="0" applyNumberFormat="1" applyFont="1" applyFill="1" applyBorder="1" applyAlignment="1">
      <alignment horizontal="center" vertical="top" wrapText="1"/>
    </xf>
    <xf numFmtId="2" fontId="3" fillId="0" borderId="0" xfId="0" applyNumberFormat="1" applyFont="1" applyAlignment="1">
      <alignment vertical="top" wrapText="1"/>
    </xf>
    <xf numFmtId="2" fontId="1" fillId="0" borderId="7" xfId="0" applyNumberFormat="1" applyFont="1" applyBorder="1" applyAlignment="1">
      <alignment horizontal="center" vertical="top" wrapText="1"/>
    </xf>
    <xf numFmtId="2" fontId="3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2" fontId="3" fillId="0" borderId="13" xfId="0" applyNumberFormat="1" applyFont="1" applyFill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center" vertical="top" wrapText="1"/>
    </xf>
    <xf numFmtId="2" fontId="23" fillId="0" borderId="0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0" fontId="25" fillId="0" borderId="7" xfId="0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right" vertical="top" wrapText="1"/>
    </xf>
    <xf numFmtId="165" fontId="3" fillId="0" borderId="13" xfId="0" applyNumberFormat="1" applyFont="1" applyFill="1" applyBorder="1" applyAlignment="1">
      <alignment horizontal="right" vertical="top" wrapText="1"/>
    </xf>
    <xf numFmtId="183" fontId="1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 vertical="top" wrapText="1"/>
    </xf>
    <xf numFmtId="0" fontId="32" fillId="0" borderId="0" xfId="0" applyFont="1" applyAlignment="1">
      <alignment vertical="top" wrapText="1"/>
    </xf>
    <xf numFmtId="0" fontId="1" fillId="0" borderId="0" xfId="0" applyFont="1" applyAlignment="1">
      <alignment horizontal="left" vertical="top" wrapText="1"/>
    </xf>
    <xf numFmtId="0" fontId="28" fillId="0" borderId="0" xfId="58" applyFont="1" applyAlignment="1">
      <alignment vertical="top" wrapText="1"/>
      <protection/>
    </xf>
    <xf numFmtId="0" fontId="29" fillId="0" borderId="0" xfId="58" applyFont="1" applyAlignment="1">
      <alignment vertical="top" wrapText="1"/>
      <protection/>
    </xf>
    <xf numFmtId="0" fontId="28" fillId="24" borderId="0" xfId="58" applyFont="1" applyFill="1" applyAlignment="1">
      <alignment horizontal="center" vertical="top" wrapText="1"/>
      <protection/>
    </xf>
    <xf numFmtId="0" fontId="28" fillId="0" borderId="0" xfId="58" applyFont="1" applyAlignment="1">
      <alignment horizontal="center" vertical="top" wrapText="1"/>
      <protection/>
    </xf>
    <xf numFmtId="0" fontId="1" fillId="24" borderId="11" xfId="0" applyFont="1" applyFill="1" applyBorder="1" applyAlignment="1">
      <alignment horizontal="left" vertical="top" wrapText="1"/>
    </xf>
    <xf numFmtId="0" fontId="1" fillId="0" borderId="10" xfId="0" applyFont="1" applyBorder="1" applyAlignment="1" quotePrefix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80" fontId="1" fillId="0" borderId="0" xfId="0" applyNumberFormat="1" applyFont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 quotePrefix="1">
      <alignment vertical="center"/>
    </xf>
    <xf numFmtId="0" fontId="28" fillId="0" borderId="0" xfId="58" applyFont="1" applyBorder="1" applyAlignment="1">
      <alignment vertical="top" wrapText="1"/>
      <protection/>
    </xf>
    <xf numFmtId="0" fontId="28" fillId="0" borderId="0" xfId="58" applyFont="1" applyBorder="1" applyAlignment="1">
      <alignment horizontal="center" vertical="top" wrapText="1"/>
      <protection/>
    </xf>
    <xf numFmtId="0" fontId="28" fillId="0" borderId="0" xfId="58" applyFont="1" applyBorder="1" applyAlignment="1">
      <alignment horizontal="left" vertical="top" wrapText="1"/>
      <protection/>
    </xf>
    <xf numFmtId="0" fontId="29" fillId="0" borderId="0" xfId="58" applyFont="1" applyBorder="1" applyAlignment="1" quotePrefix="1">
      <alignment horizontal="center" vertical="top" wrapText="1"/>
      <protection/>
    </xf>
    <xf numFmtId="2" fontId="28" fillId="0" borderId="0" xfId="58" applyNumberFormat="1" applyFont="1" applyBorder="1" applyAlignment="1">
      <alignment horizontal="center" vertical="top" wrapText="1"/>
      <protection/>
    </xf>
    <xf numFmtId="0" fontId="28" fillId="0" borderId="0" xfId="58" applyFont="1" applyBorder="1" applyAlignment="1" quotePrefix="1">
      <alignment horizontal="center" vertical="top" wrapText="1"/>
      <protection/>
    </xf>
    <xf numFmtId="2" fontId="29" fillId="0" borderId="0" xfId="58" applyNumberFormat="1" applyFont="1" applyBorder="1" applyAlignment="1">
      <alignment horizontal="center" vertical="top" wrapText="1"/>
      <protection/>
    </xf>
    <xf numFmtId="2" fontId="28" fillId="0" borderId="0" xfId="58" applyNumberFormat="1" applyFont="1" applyBorder="1" applyAlignment="1" quotePrefix="1">
      <alignment horizontal="center" vertical="top" wrapText="1"/>
      <protection/>
    </xf>
    <xf numFmtId="0" fontId="3" fillId="0" borderId="0" xfId="0" applyFont="1" applyBorder="1" applyAlignment="1" quotePrefix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24" borderId="0" xfId="0" applyFont="1" applyFill="1" applyBorder="1" applyAlignment="1">
      <alignment vertical="top" wrapText="1"/>
    </xf>
    <xf numFmtId="0" fontId="1" fillId="0" borderId="16" xfId="0" applyFont="1" applyBorder="1" applyAlignment="1" quotePrefix="1">
      <alignment horizontal="center" vertical="top" wrapText="1"/>
    </xf>
    <xf numFmtId="0" fontId="3" fillId="0" borderId="0" xfId="0" applyFont="1" applyBorder="1" applyAlignment="1" quotePrefix="1">
      <alignment vertical="center"/>
    </xf>
    <xf numFmtId="2" fontId="32" fillId="0" borderId="0" xfId="0" applyNumberFormat="1" applyFont="1" applyAlignment="1">
      <alignment horizontal="center" vertical="top" wrapText="1"/>
    </xf>
    <xf numFmtId="0" fontId="29" fillId="0" borderId="0" xfId="58" applyFont="1" applyBorder="1" applyAlignment="1">
      <alignment horizontal="left" vertical="top" wrapText="1"/>
      <protection/>
    </xf>
    <xf numFmtId="2" fontId="29" fillId="0" borderId="0" xfId="58" applyNumberFormat="1" applyFont="1" applyBorder="1" applyAlignment="1">
      <alignment vertical="top" wrapText="1"/>
      <protection/>
    </xf>
    <xf numFmtId="165" fontId="3" fillId="0" borderId="0" xfId="0" applyNumberFormat="1" applyFont="1" applyAlignment="1">
      <alignment horizontal="center" vertical="top" wrapText="1"/>
    </xf>
    <xf numFmtId="2" fontId="1" fillId="0" borderId="10" xfId="0" applyNumberFormat="1" applyFont="1" applyBorder="1" applyAlignment="1" quotePrefix="1">
      <alignment horizontal="center" vertical="top" wrapText="1"/>
    </xf>
    <xf numFmtId="2" fontId="1" fillId="0" borderId="0" xfId="0" applyNumberFormat="1" applyFont="1" applyAlignment="1">
      <alignment horizontal="right" vertical="top" wrapText="1"/>
    </xf>
    <xf numFmtId="2" fontId="3" fillId="0" borderId="0" xfId="0" applyNumberFormat="1" applyFont="1" applyAlignment="1">
      <alignment horizontal="right" vertical="top" wrapText="1"/>
    </xf>
    <xf numFmtId="0" fontId="0" fillId="0" borderId="0" xfId="58" applyAlignment="1">
      <alignment vertical="top" wrapText="1"/>
      <protection/>
    </xf>
    <xf numFmtId="2" fontId="0" fillId="0" borderId="0" xfId="58" applyNumberFormat="1" applyAlignment="1">
      <alignment vertical="top" wrapText="1"/>
      <protection/>
    </xf>
    <xf numFmtId="0" fontId="0" fillId="0" borderId="0" xfId="58" applyAlignment="1">
      <alignment horizontal="left" vertical="top" wrapText="1"/>
      <protection/>
    </xf>
    <xf numFmtId="2" fontId="0" fillId="0" borderId="0" xfId="58" applyNumberFormat="1" applyAlignment="1">
      <alignment horizontal="right" vertical="top" wrapText="1"/>
      <protection/>
    </xf>
    <xf numFmtId="0" fontId="1" fillId="24" borderId="11" xfId="0" applyFont="1" applyFill="1" applyBorder="1" applyAlignment="1">
      <alignment horizontal="center" vertical="top" wrapText="1"/>
    </xf>
    <xf numFmtId="0" fontId="59" fillId="0" borderId="0" xfId="0" applyFont="1" applyAlignment="1">
      <alignment vertical="top" wrapText="1"/>
    </xf>
    <xf numFmtId="2" fontId="59" fillId="0" borderId="0" xfId="0" applyNumberFormat="1" applyFont="1" applyAlignment="1">
      <alignment horizontal="center" vertical="top" wrapText="1"/>
    </xf>
    <xf numFmtId="0" fontId="59" fillId="24" borderId="0" xfId="0" applyFont="1" applyFill="1" applyAlignment="1">
      <alignment vertical="top" wrapText="1"/>
    </xf>
    <xf numFmtId="2" fontId="59" fillId="0" borderId="0" xfId="0" applyNumberFormat="1" applyFont="1" applyAlignment="1">
      <alignment vertical="top" wrapText="1"/>
    </xf>
    <xf numFmtId="2" fontId="60" fillId="0" borderId="0" xfId="0" applyNumberFormat="1" applyFont="1" applyBorder="1" applyAlignment="1">
      <alignment horizontal="center" vertical="top" wrapText="1"/>
    </xf>
    <xf numFmtId="0" fontId="29" fillId="0" borderId="10" xfId="58" applyFont="1" applyBorder="1" applyAlignment="1">
      <alignment horizontal="center" vertical="top" wrapText="1"/>
      <protection/>
    </xf>
    <xf numFmtId="0" fontId="29" fillId="0" borderId="10" xfId="58" applyFont="1" applyBorder="1" applyAlignment="1" quotePrefix="1">
      <alignment horizontal="center" vertical="top" wrapText="1"/>
      <protection/>
    </xf>
    <xf numFmtId="0" fontId="1" fillId="0" borderId="0" xfId="0" applyFont="1" applyAlignment="1" quotePrefix="1">
      <alignment vertical="top" wrapText="1"/>
    </xf>
    <xf numFmtId="2" fontId="1" fillId="0" borderId="0" xfId="0" applyNumberFormat="1" applyFont="1" applyAlignment="1">
      <alignment vertical="top" wrapText="1"/>
    </xf>
    <xf numFmtId="180" fontId="1" fillId="0" borderId="0" xfId="0" applyNumberFormat="1" applyFont="1" applyAlignment="1">
      <alignment horizontal="center" vertical="top" wrapText="1"/>
    </xf>
    <xf numFmtId="180" fontId="3" fillId="0" borderId="0" xfId="0" applyNumberFormat="1" applyFont="1" applyAlignment="1">
      <alignment horizontal="center" vertical="top" wrapText="1"/>
    </xf>
    <xf numFmtId="0" fontId="31" fillId="0" borderId="0" xfId="0" applyFont="1" applyBorder="1" applyAlignment="1">
      <alignment horizontal="left" vertical="top" wrapText="1"/>
    </xf>
    <xf numFmtId="2" fontId="31" fillId="0" borderId="0" xfId="0" applyNumberFormat="1" applyFont="1" applyBorder="1" applyAlignment="1">
      <alignment horizontal="center" vertical="top" wrapText="1"/>
    </xf>
    <xf numFmtId="0" fontId="32" fillId="0" borderId="0" xfId="0" applyFont="1" applyAlignment="1">
      <alignment horizontal="center" vertical="top" wrapText="1"/>
    </xf>
    <xf numFmtId="165" fontId="31" fillId="0" borderId="0" xfId="0" applyNumberFormat="1" applyFont="1" applyBorder="1" applyAlignment="1">
      <alignment horizontal="center" vertical="top" wrapText="1"/>
    </xf>
    <xf numFmtId="0" fontId="1" fillId="24" borderId="0" xfId="0" applyFont="1" applyFill="1" applyAlignment="1">
      <alignment horizontal="justify" vertical="top" wrapText="1"/>
    </xf>
    <xf numFmtId="2" fontId="1" fillId="24" borderId="0" xfId="0" applyNumberFormat="1" applyFont="1" applyFill="1" applyAlignment="1">
      <alignment horizontal="center" vertical="top" wrapText="1"/>
    </xf>
    <xf numFmtId="2" fontId="1" fillId="24" borderId="0" xfId="0" applyNumberFormat="1" applyFont="1" applyFill="1" applyAlignment="1">
      <alignment horizontal="right" vertical="top" wrapText="1"/>
    </xf>
    <xf numFmtId="2" fontId="3" fillId="24" borderId="11" xfId="0" applyNumberFormat="1" applyFont="1" applyFill="1" applyBorder="1" applyAlignment="1">
      <alignment horizontal="center" vertical="top" wrapText="1"/>
    </xf>
    <xf numFmtId="2" fontId="3" fillId="24" borderId="11" xfId="0" applyNumberFormat="1" applyFont="1" applyFill="1" applyBorder="1" applyAlignment="1">
      <alignment vertical="top" wrapText="1"/>
    </xf>
    <xf numFmtId="2" fontId="1" fillId="0" borderId="16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165" fontId="1" fillId="0" borderId="0" xfId="0" applyNumberFormat="1" applyFont="1" applyAlignment="1">
      <alignment horizontal="right" vertical="top" wrapText="1"/>
    </xf>
    <xf numFmtId="2" fontId="1" fillId="0" borderId="0" xfId="0" applyNumberFormat="1" applyFont="1" applyAlignment="1" quotePrefix="1">
      <alignment horizontal="center" vertical="top" wrapText="1"/>
    </xf>
    <xf numFmtId="165" fontId="3" fillId="0" borderId="0" xfId="0" applyNumberFormat="1" applyFont="1" applyAlignment="1">
      <alignment horizontal="right" vertical="top" wrapText="1"/>
    </xf>
    <xf numFmtId="2" fontId="28" fillId="0" borderId="0" xfId="58" applyNumberFormat="1" applyFont="1" applyBorder="1" applyAlignment="1">
      <alignment vertical="top" wrapText="1"/>
      <protection/>
    </xf>
    <xf numFmtId="0" fontId="29" fillId="0" borderId="0" xfId="58" applyFont="1" applyBorder="1" applyAlignment="1">
      <alignment horizontal="center" vertical="top" wrapText="1"/>
      <protection/>
    </xf>
    <xf numFmtId="0" fontId="34" fillId="0" borderId="0" xfId="58" applyFont="1" applyAlignment="1">
      <alignment horizontal="right" vertical="top" wrapText="1"/>
      <protection/>
    </xf>
    <xf numFmtId="2" fontId="34" fillId="0" borderId="0" xfId="58" applyNumberFormat="1" applyFont="1" applyAlignment="1">
      <alignment horizontal="center" vertical="top" wrapText="1"/>
      <protection/>
    </xf>
    <xf numFmtId="0" fontId="0" fillId="0" borderId="0" xfId="58" applyFont="1" applyAlignment="1">
      <alignment horizontal="left" vertical="top" wrapText="1"/>
      <protection/>
    </xf>
    <xf numFmtId="0" fontId="0" fillId="0" borderId="0" xfId="58" applyAlignment="1">
      <alignment horizontal="center" vertical="top" wrapText="1"/>
      <protection/>
    </xf>
    <xf numFmtId="0" fontId="34" fillId="0" borderId="0" xfId="58" applyFont="1" applyAlignment="1">
      <alignment horizontal="center" vertical="top" wrapText="1"/>
      <protection/>
    </xf>
    <xf numFmtId="2" fontId="0" fillId="0" borderId="0" xfId="58" applyNumberFormat="1" applyAlignment="1">
      <alignment horizontal="center" vertical="top" wrapText="1"/>
      <protection/>
    </xf>
    <xf numFmtId="0" fontId="0" fillId="0" borderId="0" xfId="58" applyAlignment="1" quotePrefix="1">
      <alignment horizontal="center" vertical="top" wrapText="1"/>
      <protection/>
    </xf>
    <xf numFmtId="0" fontId="34" fillId="0" borderId="0" xfId="58" applyFont="1" applyAlignment="1">
      <alignment horizontal="left" vertical="top" wrapText="1"/>
      <protection/>
    </xf>
    <xf numFmtId="0" fontId="29" fillId="0" borderId="17" xfId="58" applyFont="1" applyBorder="1" applyAlignment="1">
      <alignment horizontal="center" vertical="top" wrapText="1"/>
      <protection/>
    </xf>
    <xf numFmtId="165" fontId="1" fillId="0" borderId="0" xfId="0" applyNumberFormat="1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2" fontId="1" fillId="0" borderId="0" xfId="0" applyNumberFormat="1" applyFont="1" applyBorder="1" applyAlignment="1" quotePrefix="1">
      <alignment horizontal="center" vertical="top" wrapText="1"/>
    </xf>
    <xf numFmtId="2" fontId="61" fillId="0" borderId="0" xfId="0" applyNumberFormat="1" applyFont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 quotePrefix="1">
      <alignment horizontal="center" vertical="top" wrapText="1"/>
    </xf>
    <xf numFmtId="0" fontId="36" fillId="0" borderId="0" xfId="58" applyFont="1" applyBorder="1" applyAlignment="1">
      <alignment vertical="top" wrapText="1"/>
      <protection/>
    </xf>
    <xf numFmtId="0" fontId="28" fillId="24" borderId="11" xfId="58" applyFont="1" applyFill="1" applyBorder="1" applyAlignment="1">
      <alignment vertical="top" wrapText="1"/>
      <protection/>
    </xf>
    <xf numFmtId="0" fontId="28" fillId="24" borderId="11" xfId="58" applyFont="1" applyFill="1" applyBorder="1" applyAlignment="1">
      <alignment horizontal="left" vertical="top" wrapText="1"/>
      <protection/>
    </xf>
    <xf numFmtId="2" fontId="28" fillId="24" borderId="11" xfId="58" applyNumberFormat="1" applyFont="1" applyFill="1" applyBorder="1" applyAlignment="1">
      <alignment vertical="top" wrapText="1"/>
      <protection/>
    </xf>
    <xf numFmtId="0" fontId="28" fillId="24" borderId="0" xfId="58" applyFont="1" applyFill="1" applyAlignment="1">
      <alignment vertical="top" wrapText="1"/>
      <protection/>
    </xf>
    <xf numFmtId="0" fontId="29" fillId="24" borderId="0" xfId="58" applyFont="1" applyFill="1" applyAlignment="1">
      <alignment vertical="top"/>
      <protection/>
    </xf>
    <xf numFmtId="2" fontId="36" fillId="24" borderId="0" xfId="58" applyNumberFormat="1" applyFont="1" applyFill="1" applyAlignment="1">
      <alignment horizontal="center" vertical="center" wrapText="1"/>
      <protection/>
    </xf>
    <xf numFmtId="0" fontId="28" fillId="24" borderId="11" xfId="58" applyFont="1" applyFill="1" applyBorder="1" applyAlignment="1">
      <alignment horizontal="left" vertical="center"/>
      <protection/>
    </xf>
    <xf numFmtId="0" fontId="28" fillId="24" borderId="11" xfId="58" applyFont="1" applyFill="1" applyBorder="1" applyAlignment="1">
      <alignment horizontal="left" vertical="center" wrapText="1"/>
      <protection/>
    </xf>
    <xf numFmtId="0" fontId="29" fillId="0" borderId="10" xfId="58" applyFont="1" applyBorder="1" applyAlignment="1">
      <alignment horizontal="center" vertical="center" wrapText="1"/>
      <protection/>
    </xf>
    <xf numFmtId="2" fontId="29" fillId="0" borderId="10" xfId="58" applyNumberFormat="1" applyFont="1" applyBorder="1" applyAlignment="1">
      <alignment horizontal="center" vertical="center" wrapText="1"/>
      <protection/>
    </xf>
    <xf numFmtId="2" fontId="37" fillId="0" borderId="10" xfId="58" applyNumberFormat="1" applyFont="1" applyBorder="1" applyAlignment="1">
      <alignment horizontal="center" vertical="center" wrapText="1"/>
      <protection/>
    </xf>
    <xf numFmtId="0" fontId="29" fillId="0" borderId="0" xfId="58" applyFont="1" applyAlignment="1">
      <alignment vertical="center" wrapText="1"/>
      <protection/>
    </xf>
    <xf numFmtId="1" fontId="29" fillId="0" borderId="17" xfId="58" applyNumberFormat="1" applyFont="1" applyBorder="1" applyAlignment="1" quotePrefix="1">
      <alignment horizontal="center" wrapText="1"/>
      <protection/>
    </xf>
    <xf numFmtId="1" fontId="29" fillId="0" borderId="0" xfId="58" applyNumberFormat="1" applyFont="1" applyAlignment="1">
      <alignment horizontal="center" wrapText="1"/>
      <protection/>
    </xf>
    <xf numFmtId="0" fontId="29" fillId="0" borderId="18" xfId="58" applyFont="1" applyBorder="1" applyAlignment="1">
      <alignment vertical="center"/>
      <protection/>
    </xf>
    <xf numFmtId="0" fontId="29" fillId="0" borderId="18" xfId="58" applyFont="1" applyBorder="1" applyAlignment="1">
      <alignment vertical="top"/>
      <protection/>
    </xf>
    <xf numFmtId="2" fontId="29" fillId="0" borderId="18" xfId="58" applyNumberFormat="1" applyFont="1" applyBorder="1" applyAlignment="1" quotePrefix="1">
      <alignment vertical="top" wrapText="1"/>
      <protection/>
    </xf>
    <xf numFmtId="0" fontId="28" fillId="0" borderId="18" xfId="58" applyFont="1" applyBorder="1" applyAlignment="1">
      <alignment vertical="top" wrapText="1"/>
      <protection/>
    </xf>
    <xf numFmtId="0" fontId="28" fillId="0" borderId="18" xfId="58" applyFont="1" applyBorder="1" applyAlignment="1">
      <alignment horizontal="center" vertical="top" wrapText="1"/>
      <protection/>
    </xf>
    <xf numFmtId="2" fontId="28" fillId="0" borderId="18" xfId="58" applyNumberFormat="1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left" vertical="center" wrapText="1"/>
      <protection/>
    </xf>
    <xf numFmtId="2" fontId="28" fillId="0" borderId="18" xfId="58" applyNumberFormat="1" applyFont="1" applyBorder="1" applyAlignment="1">
      <alignment vertical="top" wrapText="1"/>
      <protection/>
    </xf>
    <xf numFmtId="0" fontId="29" fillId="0" borderId="18" xfId="58" applyFont="1" applyBorder="1" applyAlignment="1">
      <alignment vertical="top" wrapText="1"/>
      <protection/>
    </xf>
    <xf numFmtId="2" fontId="29" fillId="0" borderId="18" xfId="58" applyNumberFormat="1" applyFont="1" applyBorder="1" applyAlignment="1">
      <alignment vertical="top" wrapText="1"/>
      <protection/>
    </xf>
    <xf numFmtId="2" fontId="29" fillId="0" borderId="18" xfId="58" applyNumberFormat="1" applyFont="1" applyBorder="1" applyAlignment="1">
      <alignment horizontal="center" vertical="center" wrapText="1"/>
      <protection/>
    </xf>
    <xf numFmtId="2" fontId="28" fillId="0" borderId="18" xfId="58" applyNumberFormat="1" applyFont="1" applyBorder="1" applyAlignment="1">
      <alignment horizontal="right" vertical="center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0" fontId="28" fillId="0" borderId="18" xfId="58" applyFont="1" applyBorder="1" applyAlignment="1" quotePrefix="1">
      <alignment horizontal="center" vertical="top" wrapText="1"/>
      <protection/>
    </xf>
    <xf numFmtId="0" fontId="28" fillId="0" borderId="18" xfId="58" applyFont="1" applyBorder="1" applyAlignment="1" quotePrefix="1">
      <alignment horizontal="center" vertical="center" wrapText="1"/>
      <protection/>
    </xf>
    <xf numFmtId="2" fontId="29" fillId="25" borderId="18" xfId="58" applyNumberFormat="1" applyFont="1" applyFill="1" applyBorder="1" applyAlignment="1" quotePrefix="1">
      <alignment horizontal="center" vertical="top" wrapText="1"/>
      <protection/>
    </xf>
    <xf numFmtId="0" fontId="28" fillId="25" borderId="18" xfId="58" applyFont="1" applyFill="1" applyBorder="1" applyAlignment="1" quotePrefix="1">
      <alignment horizontal="center" vertical="center" wrapText="1"/>
      <protection/>
    </xf>
    <xf numFmtId="0" fontId="29" fillId="25" borderId="18" xfId="58" applyFont="1" applyFill="1" applyBorder="1" applyAlignment="1">
      <alignment horizontal="center" vertical="top" wrapText="1"/>
      <protection/>
    </xf>
    <xf numFmtId="2" fontId="29" fillId="25" borderId="18" xfId="58" applyNumberFormat="1" applyFont="1" applyFill="1" applyBorder="1" applyAlignment="1">
      <alignment horizontal="center" vertical="top" wrapText="1"/>
      <protection/>
    </xf>
    <xf numFmtId="0" fontId="28" fillId="25" borderId="18" xfId="58" applyFont="1" applyFill="1" applyBorder="1" applyAlignment="1">
      <alignment horizontal="center" vertical="top" wrapText="1"/>
      <protection/>
    </xf>
    <xf numFmtId="0" fontId="28" fillId="0" borderId="18" xfId="58" applyFont="1" applyBorder="1" applyAlignment="1">
      <alignment horizontal="left" vertical="center"/>
      <protection/>
    </xf>
    <xf numFmtId="1" fontId="29" fillId="0" borderId="18" xfId="58" applyNumberFormat="1" applyFont="1" applyBorder="1" applyAlignment="1">
      <alignment horizontal="left" vertical="center" wrapText="1"/>
      <protection/>
    </xf>
    <xf numFmtId="0" fontId="28" fillId="25" borderId="18" xfId="58" applyFont="1" applyFill="1" applyBorder="1" applyAlignment="1" quotePrefix="1">
      <alignment horizontal="center" vertical="top" wrapText="1"/>
      <protection/>
    </xf>
    <xf numFmtId="0" fontId="29" fillId="25" borderId="18" xfId="58" applyFont="1" applyFill="1" applyBorder="1" applyAlignment="1">
      <alignment horizontal="right" vertical="top"/>
      <protection/>
    </xf>
    <xf numFmtId="2" fontId="28" fillId="0" borderId="0" xfId="58" applyNumberFormat="1" applyFont="1" applyAlignment="1">
      <alignment vertical="top" wrapText="1"/>
      <protection/>
    </xf>
    <xf numFmtId="2" fontId="28" fillId="0" borderId="18" xfId="58" applyNumberFormat="1" applyFont="1" applyBorder="1" applyAlignment="1">
      <alignment horizontal="right" vertical="top" wrapText="1"/>
      <protection/>
    </xf>
    <xf numFmtId="0" fontId="28" fillId="0" borderId="18" xfId="58" applyFont="1" applyBorder="1" applyAlignment="1">
      <alignment horizontal="left" vertical="top" wrapText="1"/>
      <protection/>
    </xf>
    <xf numFmtId="2" fontId="28" fillId="0" borderId="18" xfId="58" applyNumberFormat="1" applyFont="1" applyBorder="1" applyAlignment="1">
      <alignment horizontal="center" vertical="top" wrapText="1"/>
      <protection/>
    </xf>
    <xf numFmtId="2" fontId="29" fillId="0" borderId="18" xfId="58" applyNumberFormat="1" applyFont="1" applyBorder="1" applyAlignment="1">
      <alignment horizontal="center" vertical="top" wrapText="1"/>
      <protection/>
    </xf>
    <xf numFmtId="0" fontId="28" fillId="25" borderId="18" xfId="58" applyFont="1" applyFill="1" applyBorder="1" applyAlignment="1" quotePrefix="1">
      <alignment horizontal="center" vertical="center"/>
      <protection/>
    </xf>
    <xf numFmtId="0" fontId="29" fillId="25" borderId="18" xfId="58" applyFont="1" applyFill="1" applyBorder="1" applyAlignment="1">
      <alignment horizontal="right" vertical="center"/>
      <protection/>
    </xf>
    <xf numFmtId="2" fontId="29" fillId="25" borderId="18" xfId="58" applyNumberFormat="1" applyFont="1" applyFill="1" applyBorder="1" applyAlignment="1" quotePrefix="1">
      <alignment horizontal="center" vertical="center" wrapText="1"/>
      <protection/>
    </xf>
    <xf numFmtId="0" fontId="29" fillId="25" borderId="18" xfId="58" applyFont="1" applyFill="1" applyBorder="1" applyAlignment="1">
      <alignment horizontal="center" vertical="center" wrapText="1"/>
      <protection/>
    </xf>
    <xf numFmtId="2" fontId="29" fillId="25" borderId="18" xfId="58" applyNumberFormat="1" applyFont="1" applyFill="1" applyBorder="1" applyAlignment="1">
      <alignment horizontal="center" vertical="center" wrapText="1"/>
      <protection/>
    </xf>
    <xf numFmtId="0" fontId="28" fillId="25" borderId="18" xfId="58" applyFont="1" applyFill="1" applyBorder="1" applyAlignment="1">
      <alignment horizontal="center" vertical="center" wrapText="1"/>
      <protection/>
    </xf>
    <xf numFmtId="0" fontId="28" fillId="0" borderId="0" xfId="58" applyFont="1" applyAlignment="1">
      <alignment vertical="center" wrapText="1"/>
      <protection/>
    </xf>
    <xf numFmtId="0" fontId="38" fillId="25" borderId="18" xfId="58" applyFont="1" applyFill="1" applyBorder="1" applyAlignment="1" quotePrefix="1">
      <alignment horizontal="center" vertical="center" wrapText="1"/>
      <protection/>
    </xf>
    <xf numFmtId="0" fontId="39" fillId="25" borderId="18" xfId="58" applyFont="1" applyFill="1" applyBorder="1" applyAlignment="1">
      <alignment horizontal="right" vertical="center" wrapText="1"/>
      <protection/>
    </xf>
    <xf numFmtId="2" fontId="39" fillId="25" borderId="18" xfId="58" applyNumberFormat="1" applyFont="1" applyFill="1" applyBorder="1" applyAlignment="1">
      <alignment horizontal="center" vertical="center" wrapText="1"/>
      <protection/>
    </xf>
    <xf numFmtId="0" fontId="38" fillId="25" borderId="18" xfId="58" applyFont="1" applyFill="1" applyBorder="1" applyAlignment="1">
      <alignment horizontal="center" vertical="center" wrapText="1"/>
      <protection/>
    </xf>
    <xf numFmtId="0" fontId="38" fillId="0" borderId="18" xfId="58" applyFont="1" applyBorder="1" applyAlignment="1">
      <alignment horizontal="left" vertical="center"/>
      <protection/>
    </xf>
    <xf numFmtId="1" fontId="39" fillId="0" borderId="18" xfId="58" applyNumberFormat="1" applyFont="1" applyBorder="1" applyAlignment="1">
      <alignment horizontal="left" vertical="center" wrapText="1"/>
      <protection/>
    </xf>
    <xf numFmtId="0" fontId="38" fillId="0" borderId="0" xfId="58" applyFont="1" applyAlignment="1">
      <alignment horizontal="center" vertical="center" wrapText="1"/>
      <protection/>
    </xf>
    <xf numFmtId="0" fontId="35" fillId="0" borderId="18" xfId="58" applyFont="1" applyBorder="1" applyAlignment="1">
      <alignment horizontal="left" vertical="center"/>
      <protection/>
    </xf>
    <xf numFmtId="0" fontId="28" fillId="0" borderId="0" xfId="58" applyFont="1" applyAlignment="1">
      <alignment horizontal="center" vertical="center" wrapText="1"/>
      <protection/>
    </xf>
    <xf numFmtId="0" fontId="29" fillId="0" borderId="18" xfId="58" applyFont="1" applyBorder="1" applyAlignment="1">
      <alignment horizontal="center" vertical="top" wrapText="1"/>
      <protection/>
    </xf>
    <xf numFmtId="0" fontId="38" fillId="25" borderId="18" xfId="58" applyFont="1" applyFill="1" applyBorder="1" applyAlignment="1">
      <alignment horizontal="center" vertical="top" wrapText="1"/>
      <protection/>
    </xf>
    <xf numFmtId="0" fontId="39" fillId="25" borderId="18" xfId="58" applyFont="1" applyFill="1" applyBorder="1" applyAlignment="1">
      <alignment horizontal="right" vertical="center"/>
      <protection/>
    </xf>
    <xf numFmtId="2" fontId="39" fillId="25" borderId="18" xfId="58" applyNumberFormat="1" applyFont="1" applyFill="1" applyBorder="1" applyAlignment="1" quotePrefix="1">
      <alignment horizontal="center" vertical="center" wrapText="1"/>
      <protection/>
    </xf>
    <xf numFmtId="0" fontId="39" fillId="25" borderId="18" xfId="58" applyFont="1" applyFill="1" applyBorder="1" applyAlignment="1">
      <alignment horizontal="center" vertical="center" wrapText="1"/>
      <protection/>
    </xf>
    <xf numFmtId="0" fontId="38" fillId="0" borderId="18" xfId="58" applyFont="1" applyBorder="1" applyAlignment="1">
      <alignment horizontal="left" vertical="center" wrapText="1"/>
      <protection/>
    </xf>
    <xf numFmtId="0" fontId="38" fillId="0" borderId="0" xfId="58" applyFont="1" applyAlignment="1">
      <alignment vertical="top" wrapText="1"/>
      <protection/>
    </xf>
    <xf numFmtId="0" fontId="28" fillId="0" borderId="0" xfId="58" applyFont="1" applyAlignment="1">
      <alignment horizontal="left" vertical="top" wrapText="1"/>
      <protection/>
    </xf>
    <xf numFmtId="2" fontId="28" fillId="0" borderId="0" xfId="58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left" vertical="center" wrapText="1"/>
      <protection/>
    </xf>
    <xf numFmtId="2" fontId="36" fillId="0" borderId="0" xfId="58" applyNumberFormat="1" applyFont="1" applyAlignment="1">
      <alignment horizontal="center" vertical="center" wrapText="1"/>
      <protection/>
    </xf>
    <xf numFmtId="0" fontId="62" fillId="0" borderId="18" xfId="58" applyFont="1" applyBorder="1" applyAlignment="1" quotePrefix="1">
      <alignment horizontal="center" vertical="top" wrapText="1"/>
      <protection/>
    </xf>
    <xf numFmtId="0" fontId="63" fillId="0" borderId="18" xfId="58" applyFont="1" applyBorder="1" applyAlignment="1">
      <alignment horizontal="left" vertical="top"/>
      <protection/>
    </xf>
    <xf numFmtId="2" fontId="62" fillId="0" borderId="18" xfId="58" applyNumberFormat="1" applyFont="1" applyBorder="1" applyAlignment="1" quotePrefix="1">
      <alignment horizontal="center" vertical="top" wrapText="1"/>
      <protection/>
    </xf>
    <xf numFmtId="0" fontId="62" fillId="0" borderId="18" xfId="58" applyFont="1" applyBorder="1" applyAlignment="1" quotePrefix="1">
      <alignment horizontal="center" vertical="center" wrapText="1"/>
      <protection/>
    </xf>
    <xf numFmtId="0" fontId="63" fillId="0" borderId="18" xfId="58" applyFont="1" applyBorder="1" applyAlignment="1">
      <alignment vertical="top" wrapText="1"/>
      <protection/>
    </xf>
    <xf numFmtId="2" fontId="63" fillId="0" borderId="18" xfId="58" applyNumberFormat="1" applyFont="1" applyBorder="1" applyAlignment="1">
      <alignment vertical="top" wrapText="1"/>
      <protection/>
    </xf>
    <xf numFmtId="0" fontId="62" fillId="0" borderId="18" xfId="58" applyFont="1" applyBorder="1" applyAlignment="1">
      <alignment horizontal="center" vertical="top" wrapText="1"/>
      <protection/>
    </xf>
    <xf numFmtId="2" fontId="63" fillId="0" borderId="18" xfId="58" applyNumberFormat="1" applyFont="1" applyBorder="1" applyAlignment="1">
      <alignment horizontal="center" vertical="center" wrapText="1"/>
      <protection/>
    </xf>
    <xf numFmtId="0" fontId="62" fillId="0" borderId="18" xfId="58" applyFont="1" applyBorder="1" applyAlignment="1">
      <alignment horizontal="left" vertical="center" wrapText="1"/>
      <protection/>
    </xf>
    <xf numFmtId="0" fontId="62" fillId="0" borderId="0" xfId="58" applyFont="1" applyAlignment="1">
      <alignment vertical="top" wrapText="1"/>
      <protection/>
    </xf>
    <xf numFmtId="0" fontId="62" fillId="25" borderId="18" xfId="58" applyFont="1" applyFill="1" applyBorder="1" applyAlignment="1" quotePrefix="1">
      <alignment horizontal="center" vertical="top"/>
      <protection/>
    </xf>
    <xf numFmtId="0" fontId="63" fillId="25" borderId="18" xfId="58" applyFont="1" applyFill="1" applyBorder="1" applyAlignment="1">
      <alignment horizontal="center" vertical="top"/>
      <protection/>
    </xf>
    <xf numFmtId="2" fontId="63" fillId="25" borderId="18" xfId="58" applyNumberFormat="1" applyFont="1" applyFill="1" applyBorder="1" applyAlignment="1" quotePrefix="1">
      <alignment horizontal="center" vertical="top" wrapText="1"/>
      <protection/>
    </xf>
    <xf numFmtId="0" fontId="62" fillId="25" borderId="18" xfId="58" applyFont="1" applyFill="1" applyBorder="1" applyAlignment="1" quotePrefix="1">
      <alignment horizontal="center" vertical="center" wrapText="1"/>
      <protection/>
    </xf>
    <xf numFmtId="0" fontId="63" fillId="25" borderId="18" xfId="58" applyFont="1" applyFill="1" applyBorder="1" applyAlignment="1">
      <alignment horizontal="center" vertical="top" wrapText="1"/>
      <protection/>
    </xf>
    <xf numFmtId="2" fontId="63" fillId="25" borderId="18" xfId="58" applyNumberFormat="1" applyFont="1" applyFill="1" applyBorder="1" applyAlignment="1">
      <alignment horizontal="center" vertical="top" wrapText="1"/>
      <protection/>
    </xf>
    <xf numFmtId="0" fontId="62" fillId="25" borderId="18" xfId="58" applyFont="1" applyFill="1" applyBorder="1" applyAlignment="1">
      <alignment horizontal="center" vertical="top" wrapText="1"/>
      <protection/>
    </xf>
    <xf numFmtId="0" fontId="62" fillId="0" borderId="18" xfId="58" applyFont="1" applyBorder="1" applyAlignment="1">
      <alignment horizontal="left" vertical="center"/>
      <protection/>
    </xf>
    <xf numFmtId="1" fontId="63" fillId="0" borderId="18" xfId="58" applyNumberFormat="1" applyFont="1" applyBorder="1" applyAlignment="1">
      <alignment horizontal="left" vertical="center" wrapText="1"/>
      <protection/>
    </xf>
    <xf numFmtId="2" fontId="64" fillId="0" borderId="18" xfId="58" applyNumberFormat="1" applyFont="1" applyBorder="1" applyAlignment="1">
      <alignment horizontal="center" vertical="top" wrapText="1"/>
      <protection/>
    </xf>
    <xf numFmtId="0" fontId="28" fillId="0" borderId="18" xfId="58" applyFont="1" applyFill="1" applyBorder="1" applyAlignment="1" quotePrefix="1">
      <alignment horizontal="center" vertical="center"/>
      <protection/>
    </xf>
    <xf numFmtId="2" fontId="29" fillId="0" borderId="18" xfId="58" applyNumberFormat="1" applyFont="1" applyFill="1" applyBorder="1" applyAlignment="1" quotePrefix="1">
      <alignment horizontal="center" vertical="center" wrapText="1"/>
      <protection/>
    </xf>
    <xf numFmtId="0" fontId="28" fillId="0" borderId="18" xfId="58" applyFont="1" applyFill="1" applyBorder="1" applyAlignment="1" quotePrefix="1">
      <alignment horizontal="center" vertical="center" wrapText="1"/>
      <protection/>
    </xf>
    <xf numFmtId="0" fontId="29" fillId="0" borderId="18" xfId="58" applyFont="1" applyFill="1" applyBorder="1" applyAlignment="1">
      <alignment horizontal="center" vertical="center" wrapText="1"/>
      <protection/>
    </xf>
    <xf numFmtId="2" fontId="29" fillId="0" borderId="18" xfId="58" applyNumberFormat="1" applyFont="1" applyFill="1" applyBorder="1" applyAlignment="1">
      <alignment horizontal="center" vertical="center" wrapText="1"/>
      <protection/>
    </xf>
    <xf numFmtId="0" fontId="28" fillId="0" borderId="18" xfId="58" applyFont="1" applyFill="1" applyBorder="1" applyAlignment="1">
      <alignment horizontal="center" vertical="center" wrapText="1"/>
      <protection/>
    </xf>
    <xf numFmtId="0" fontId="28" fillId="0" borderId="18" xfId="58" applyFont="1" applyFill="1" applyBorder="1" applyAlignment="1">
      <alignment horizontal="left" vertical="center"/>
      <protection/>
    </xf>
    <xf numFmtId="1" fontId="29" fillId="0" borderId="18" xfId="58" applyNumberFormat="1" applyFont="1" applyFill="1" applyBorder="1" applyAlignment="1">
      <alignment horizontal="left" vertical="center" wrapText="1"/>
      <protection/>
    </xf>
    <xf numFmtId="0" fontId="28" fillId="0" borderId="0" xfId="58" applyFont="1" applyFill="1" applyAlignment="1">
      <alignment vertical="center" wrapText="1"/>
      <protection/>
    </xf>
    <xf numFmtId="0" fontId="28" fillId="0" borderId="18" xfId="58" applyFont="1" applyFill="1" applyBorder="1" applyAlignment="1">
      <alignment horizontal="left" vertical="top" wrapText="1"/>
      <protection/>
    </xf>
    <xf numFmtId="0" fontId="61" fillId="26" borderId="0" xfId="0" applyFont="1" applyFill="1" applyAlignment="1">
      <alignment horizontal="center" vertical="top" wrapText="1"/>
    </xf>
    <xf numFmtId="0" fontId="61" fillId="0" borderId="10" xfId="0" applyFont="1" applyBorder="1" applyAlignment="1">
      <alignment horizontal="center" vertical="top" wrapText="1"/>
    </xf>
    <xf numFmtId="2" fontId="61" fillId="0" borderId="10" xfId="0" applyNumberFormat="1" applyFont="1" applyBorder="1" applyAlignment="1">
      <alignment horizontal="center" vertical="top" wrapText="1"/>
    </xf>
    <xf numFmtId="0" fontId="61" fillId="0" borderId="10" xfId="0" applyFont="1" applyBorder="1" applyAlignment="1" quotePrefix="1">
      <alignment horizontal="center" vertical="top" wrapText="1"/>
    </xf>
    <xf numFmtId="0" fontId="61" fillId="0" borderId="0" xfId="0" applyFont="1" applyAlignment="1" quotePrefix="1">
      <alignment horizontal="center" vertical="top" wrapText="1"/>
    </xf>
    <xf numFmtId="0" fontId="61" fillId="0" borderId="0" xfId="0" applyFont="1" applyAlignment="1">
      <alignment horizontal="center" vertical="top" wrapText="1"/>
    </xf>
    <xf numFmtId="0" fontId="65" fillId="0" borderId="0" xfId="0" applyFont="1" applyAlignment="1">
      <alignment horizontal="right" vertical="top" wrapText="1"/>
    </xf>
    <xf numFmtId="2" fontId="65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vertical="top" wrapText="1"/>
    </xf>
    <xf numFmtId="0" fontId="28" fillId="24" borderId="0" xfId="0" applyFont="1" applyFill="1" applyAlignment="1">
      <alignment horizontal="center" vertical="top" wrapText="1"/>
    </xf>
    <xf numFmtId="0" fontId="28" fillId="24" borderId="0" xfId="0" applyFont="1" applyFill="1" applyAlignment="1">
      <alignment horizontal="justify" vertical="top" wrapText="1"/>
    </xf>
    <xf numFmtId="1" fontId="28" fillId="24" borderId="0" xfId="0" applyNumberFormat="1" applyFont="1" applyFill="1" applyAlignment="1">
      <alignment horizontal="justify" vertical="top" wrapText="1"/>
    </xf>
    <xf numFmtId="2" fontId="28" fillId="24" borderId="0" xfId="0" applyNumberFormat="1" applyFont="1" applyFill="1" applyAlignment="1">
      <alignment horizontal="left" vertical="top" wrapText="1"/>
    </xf>
    <xf numFmtId="2" fontId="28" fillId="24" borderId="0" xfId="0" applyNumberFormat="1" applyFont="1" applyFill="1" applyAlignment="1">
      <alignment horizontal="center" vertical="top" wrapText="1"/>
    </xf>
    <xf numFmtId="0" fontId="29" fillId="0" borderId="10" xfId="0" applyFont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  <xf numFmtId="1" fontId="29" fillId="0" borderId="16" xfId="0" applyNumberFormat="1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2" fontId="29" fillId="0" borderId="16" xfId="0" applyNumberFormat="1" applyFont="1" applyBorder="1" applyAlignment="1">
      <alignment horizontal="center" vertical="top" wrapText="1"/>
    </xf>
    <xf numFmtId="0" fontId="29" fillId="0" borderId="10" xfId="0" applyFont="1" applyBorder="1" applyAlignment="1" quotePrefix="1">
      <alignment horizontal="center" vertical="top" wrapText="1"/>
    </xf>
    <xf numFmtId="1" fontId="29" fillId="0" borderId="10" xfId="0" applyNumberFormat="1" applyFont="1" applyBorder="1" applyAlignment="1" quotePrefix="1">
      <alignment horizontal="center" vertical="top" wrapText="1"/>
    </xf>
    <xf numFmtId="2" fontId="29" fillId="0" borderId="10" xfId="0" applyNumberFormat="1" applyFont="1" applyBorder="1" applyAlignment="1" quotePrefix="1">
      <alignment horizontal="center" vertical="top" wrapText="1"/>
    </xf>
    <xf numFmtId="0" fontId="28" fillId="0" borderId="0" xfId="0" applyFont="1" applyAlignment="1" quotePrefix="1">
      <alignment horizontal="center" vertical="top" wrapText="1"/>
    </xf>
    <xf numFmtId="2" fontId="28" fillId="0" borderId="0" xfId="0" applyNumberFormat="1" applyFont="1" applyAlignment="1">
      <alignment horizontal="center" vertical="top" wrapText="1"/>
    </xf>
    <xf numFmtId="0" fontId="28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9" fillId="0" borderId="0" xfId="0" applyFont="1" applyAlignment="1">
      <alignment horizontal="center" vertical="top" wrapText="1"/>
    </xf>
    <xf numFmtId="2" fontId="29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vertical="top" wrapText="1"/>
    </xf>
    <xf numFmtId="0" fontId="23" fillId="0" borderId="0" xfId="0" applyFont="1" applyAlignment="1">
      <alignment vertical="top" wrapText="1"/>
    </xf>
    <xf numFmtId="165" fontId="28" fillId="0" borderId="0" xfId="0" applyNumberFormat="1" applyFont="1" applyAlignment="1">
      <alignment horizontal="center" vertical="top" wrapText="1"/>
    </xf>
    <xf numFmtId="165" fontId="29" fillId="0" borderId="0" xfId="0" applyNumberFormat="1" applyFont="1" applyAlignment="1">
      <alignment horizontal="center" vertical="top" wrapText="1"/>
    </xf>
    <xf numFmtId="2" fontId="24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right" vertical="top" wrapText="1"/>
    </xf>
    <xf numFmtId="2" fontId="62" fillId="0" borderId="0" xfId="0" applyNumberFormat="1" applyFont="1" applyAlignment="1">
      <alignment horizontal="center" vertical="top" wrapText="1"/>
    </xf>
    <xf numFmtId="2" fontId="28" fillId="0" borderId="0" xfId="0" applyNumberFormat="1" applyFont="1" applyAlignment="1">
      <alignment horizontal="left" vertical="top" wrapText="1"/>
    </xf>
    <xf numFmtId="2" fontId="28" fillId="0" borderId="0" xfId="0" applyNumberFormat="1" applyFont="1" applyAlignment="1">
      <alignment horizontal="right" vertical="top" wrapText="1"/>
    </xf>
    <xf numFmtId="0" fontId="24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1" fontId="27" fillId="0" borderId="0" xfId="0" applyNumberFormat="1" applyFont="1" applyBorder="1" applyAlignment="1">
      <alignment horizontal="center" vertical="top" wrapText="1"/>
    </xf>
    <xf numFmtId="2" fontId="24" fillId="0" borderId="0" xfId="0" applyNumberFormat="1" applyFont="1" applyAlignment="1">
      <alignment horizontal="left" vertical="top" wrapText="1"/>
    </xf>
    <xf numFmtId="2" fontId="24" fillId="0" borderId="0" xfId="0" applyNumberFormat="1" applyFont="1" applyAlignment="1">
      <alignment horizontal="right" vertical="top" wrapText="1"/>
    </xf>
    <xf numFmtId="0" fontId="24" fillId="0" borderId="0" xfId="0" applyFont="1" applyAlignment="1">
      <alignment horizontal="center" vertical="top" wrapText="1"/>
    </xf>
    <xf numFmtId="0" fontId="24" fillId="0" borderId="0" xfId="0" applyFont="1" applyAlignment="1">
      <alignment/>
    </xf>
    <xf numFmtId="1" fontId="24" fillId="0" borderId="0" xfId="0" applyNumberFormat="1" applyFont="1" applyAlignment="1">
      <alignment horizontal="justify" vertical="top" wrapText="1"/>
    </xf>
    <xf numFmtId="1" fontId="24" fillId="0" borderId="0" xfId="0" applyNumberFormat="1" applyFont="1" applyAlignment="1">
      <alignment/>
    </xf>
    <xf numFmtId="0" fontId="24" fillId="0" borderId="0" xfId="0" applyFont="1" applyAlignment="1">
      <alignment horizontal="justify" vertical="top" wrapText="1"/>
    </xf>
    <xf numFmtId="2" fontId="28" fillId="24" borderId="0" xfId="0" applyNumberFormat="1" applyFont="1" applyFill="1" applyAlignment="1">
      <alignment horizontal="right" vertical="top" wrapText="1"/>
    </xf>
    <xf numFmtId="2" fontId="29" fillId="0" borderId="0" xfId="0" applyNumberFormat="1" applyFont="1" applyAlignment="1">
      <alignment horizontal="right" vertical="top" wrapText="1"/>
    </xf>
    <xf numFmtId="165" fontId="28" fillId="0" borderId="0" xfId="0" applyNumberFormat="1" applyFont="1" applyAlignment="1">
      <alignment horizontal="right" vertical="top" wrapText="1"/>
    </xf>
    <xf numFmtId="165" fontId="29" fillId="0" borderId="0" xfId="0" applyNumberFormat="1" applyFont="1" applyAlignment="1">
      <alignment horizontal="right" vertical="top" wrapText="1"/>
    </xf>
    <xf numFmtId="0" fontId="23" fillId="0" borderId="0" xfId="0" applyFont="1" applyAlignment="1">
      <alignment horizontal="right" vertical="top" wrapText="1"/>
    </xf>
    <xf numFmtId="2" fontId="62" fillId="0" borderId="0" xfId="0" applyNumberFormat="1" applyFont="1" applyAlignment="1">
      <alignment horizontal="right" vertical="top" wrapText="1"/>
    </xf>
    <xf numFmtId="2" fontId="23" fillId="0" borderId="0" xfId="0" applyNumberFormat="1" applyFont="1" applyAlignment="1">
      <alignment horizontal="center" vertical="top" wrapText="1"/>
    </xf>
    <xf numFmtId="0" fontId="35" fillId="24" borderId="0" xfId="0" applyFont="1" applyFill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23" fillId="0" borderId="10" xfId="0" applyFont="1" applyBorder="1" applyAlignment="1">
      <alignment horizontal="center" vertical="center" wrapText="1"/>
    </xf>
    <xf numFmtId="2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2" fontId="23" fillId="0" borderId="10" xfId="0" applyNumberFormat="1" applyFont="1" applyBorder="1" applyAlignment="1" quotePrefix="1">
      <alignment horizontal="center" vertical="center" wrapText="1"/>
    </xf>
    <xf numFmtId="2" fontId="23" fillId="0" borderId="17" xfId="0" applyNumberFormat="1" applyFont="1" applyBorder="1" applyAlignment="1" quotePrefix="1">
      <alignment horizontal="center" vertical="center" wrapText="1"/>
    </xf>
    <xf numFmtId="0" fontId="24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vertical="top" wrapText="1"/>
    </xf>
    <xf numFmtId="2" fontId="24" fillId="0" borderId="21" xfId="0" applyNumberFormat="1" applyFont="1" applyBorder="1" applyAlignment="1">
      <alignment horizontal="center" vertical="top" wrapText="1"/>
    </xf>
    <xf numFmtId="2" fontId="24" fillId="0" borderId="21" xfId="0" applyNumberFormat="1" applyFont="1" applyBorder="1" applyAlignment="1">
      <alignment horizontal="right" vertical="top" wrapText="1"/>
    </xf>
    <xf numFmtId="2" fontId="24" fillId="0" borderId="0" xfId="0" applyNumberFormat="1" applyFont="1" applyBorder="1" applyAlignment="1">
      <alignment horizontal="right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7" xfId="0" applyFont="1" applyBorder="1" applyAlignment="1">
      <alignment vertical="top" wrapText="1"/>
    </xf>
    <xf numFmtId="2" fontId="24" fillId="0" borderId="7" xfId="0" applyNumberFormat="1" applyFont="1" applyBorder="1" applyAlignment="1">
      <alignment horizontal="center" vertical="top" wrapText="1"/>
    </xf>
    <xf numFmtId="0" fontId="24" fillId="0" borderId="7" xfId="0" applyFont="1" applyBorder="1" applyAlignment="1">
      <alignment horizontal="center" vertical="top"/>
    </xf>
    <xf numFmtId="2" fontId="24" fillId="0" borderId="7" xfId="0" applyNumberFormat="1" applyFont="1" applyBorder="1" applyAlignment="1">
      <alignment horizontal="right" vertical="top" wrapText="1"/>
    </xf>
    <xf numFmtId="0" fontId="23" fillId="0" borderId="7" xfId="0" applyFont="1" applyBorder="1" applyAlignment="1">
      <alignment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left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24" xfId="0" applyFont="1" applyBorder="1" applyAlignment="1">
      <alignment horizontal="left" vertical="top" wrapText="1"/>
    </xf>
    <xf numFmtId="2" fontId="24" fillId="0" borderId="24" xfId="0" applyNumberFormat="1" applyFont="1" applyBorder="1" applyAlignment="1">
      <alignment horizontal="center" vertical="top" wrapText="1"/>
    </xf>
    <xf numFmtId="2" fontId="23" fillId="0" borderId="7" xfId="0" applyNumberFormat="1" applyFont="1" applyBorder="1" applyAlignment="1">
      <alignment horizontal="center" vertical="top" wrapText="1"/>
    </xf>
    <xf numFmtId="0" fontId="23" fillId="0" borderId="7" xfId="0" applyFont="1" applyBorder="1" applyAlignment="1">
      <alignment horizontal="center" vertical="top"/>
    </xf>
    <xf numFmtId="2" fontId="23" fillId="0" borderId="7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horizontal="right" vertical="top" wrapText="1"/>
    </xf>
    <xf numFmtId="2" fontId="23" fillId="0" borderId="0" xfId="0" applyNumberFormat="1" applyFont="1" applyBorder="1" applyAlignment="1">
      <alignment vertical="top" wrapText="1"/>
    </xf>
    <xf numFmtId="0" fontId="37" fillId="0" borderId="0" xfId="0" applyFont="1" applyAlignment="1">
      <alignment vertical="top" wrapText="1"/>
    </xf>
    <xf numFmtId="2" fontId="24" fillId="0" borderId="13" xfId="0" applyNumberFormat="1" applyFont="1" applyBorder="1" applyAlignment="1">
      <alignment horizontal="right" vertical="top" wrapText="1"/>
    </xf>
    <xf numFmtId="0" fontId="23" fillId="0" borderId="7" xfId="0" applyFont="1" applyBorder="1" applyAlignment="1">
      <alignment horizontal="right" vertical="top" wrapText="1"/>
    </xf>
    <xf numFmtId="2" fontId="23" fillId="0" borderId="13" xfId="0" applyNumberFormat="1" applyFont="1" applyBorder="1" applyAlignment="1">
      <alignment horizontal="right" vertical="top" wrapText="1"/>
    </xf>
    <xf numFmtId="0" fontId="36" fillId="0" borderId="0" xfId="0" applyFont="1" applyAlignment="1">
      <alignment horizontal="center" vertical="top" wrapText="1"/>
    </xf>
    <xf numFmtId="0" fontId="36" fillId="0" borderId="0" xfId="0" applyFont="1" applyAlignment="1">
      <alignment horizontal="justify" vertical="top" wrapText="1"/>
    </xf>
    <xf numFmtId="2" fontId="36" fillId="0" borderId="0" xfId="0" applyNumberFormat="1" applyFont="1" applyAlignment="1">
      <alignment horizontal="justify" vertical="top" wrapText="1"/>
    </xf>
    <xf numFmtId="2" fontId="36" fillId="0" borderId="0" xfId="0" applyNumberFormat="1" applyFont="1" applyAlignment="1">
      <alignment horizontal="center" vertical="top" wrapText="1"/>
    </xf>
    <xf numFmtId="2" fontId="36" fillId="0" borderId="0" xfId="0" applyNumberFormat="1" applyFont="1" applyAlignment="1">
      <alignment horizontal="right" vertical="top" wrapText="1"/>
    </xf>
    <xf numFmtId="0" fontId="62" fillId="0" borderId="18" xfId="58" applyFont="1" applyBorder="1" applyAlignment="1">
      <alignment vertical="top" wrapText="1"/>
      <protection/>
    </xf>
    <xf numFmtId="2" fontId="62" fillId="0" borderId="18" xfId="58" applyNumberFormat="1" applyFont="1" applyBorder="1" applyAlignment="1">
      <alignment vertical="top" wrapText="1"/>
      <protection/>
    </xf>
    <xf numFmtId="2" fontId="62" fillId="0" borderId="18" xfId="58" applyNumberFormat="1" applyFont="1" applyBorder="1" applyAlignment="1">
      <alignment horizontal="right" vertical="center" wrapText="1"/>
      <protection/>
    </xf>
    <xf numFmtId="0" fontId="62" fillId="0" borderId="18" xfId="58" applyFont="1" applyBorder="1" applyAlignment="1">
      <alignment horizontal="center" vertical="center" wrapText="1"/>
      <protection/>
    </xf>
    <xf numFmtId="2" fontId="62" fillId="0" borderId="18" xfId="58" applyNumberFormat="1" applyFont="1" applyBorder="1" applyAlignment="1">
      <alignment horizontal="center" vertical="center" wrapText="1"/>
      <protection/>
    </xf>
    <xf numFmtId="2" fontId="62" fillId="0" borderId="18" xfId="58" applyNumberFormat="1" applyFont="1" applyBorder="1" applyAlignment="1">
      <alignment vertical="center" wrapText="1"/>
      <protection/>
    </xf>
    <xf numFmtId="0" fontId="62" fillId="0" borderId="18" xfId="58" applyFont="1" applyBorder="1" applyAlignment="1">
      <alignment vertical="center" wrapText="1"/>
      <protection/>
    </xf>
    <xf numFmtId="2" fontId="62" fillId="0" borderId="18" xfId="58" applyNumberFormat="1" applyFont="1" applyBorder="1" applyAlignment="1">
      <alignment horizontal="right" vertical="top" wrapText="1"/>
      <protection/>
    </xf>
    <xf numFmtId="0" fontId="62" fillId="0" borderId="18" xfId="58" applyFont="1" applyBorder="1" applyAlignment="1">
      <alignment horizontal="left" vertical="top" wrapText="1"/>
      <protection/>
    </xf>
    <xf numFmtId="2" fontId="62" fillId="0" borderId="18" xfId="58" applyNumberFormat="1" applyFont="1" applyBorder="1" applyAlignment="1">
      <alignment horizontal="center" vertical="top" wrapText="1"/>
      <protection/>
    </xf>
    <xf numFmtId="0" fontId="63" fillId="0" borderId="18" xfId="58" applyFont="1" applyBorder="1" applyAlignment="1">
      <alignment vertical="center" wrapText="1"/>
      <protection/>
    </xf>
    <xf numFmtId="2" fontId="63" fillId="0" borderId="18" xfId="58" applyNumberFormat="1" applyFont="1" applyBorder="1" applyAlignment="1">
      <alignment vertical="center" wrapText="1"/>
      <protection/>
    </xf>
    <xf numFmtId="0" fontId="66" fillId="0" borderId="0" xfId="58" applyFont="1" applyAlignment="1">
      <alignment vertical="top" wrapText="1"/>
      <protection/>
    </xf>
    <xf numFmtId="1" fontId="29" fillId="0" borderId="10" xfId="58" applyNumberFormat="1" applyFont="1" applyBorder="1" applyAlignment="1" quotePrefix="1">
      <alignment horizontal="center" wrapText="1"/>
      <protection/>
    </xf>
    <xf numFmtId="0" fontId="29" fillId="0" borderId="0" xfId="58" applyFont="1" applyBorder="1" applyAlignment="1">
      <alignment vertical="center"/>
      <protection/>
    </xf>
    <xf numFmtId="2" fontId="29" fillId="0" borderId="0" xfId="58" applyNumberFormat="1" applyFont="1" applyBorder="1" applyAlignment="1" quotePrefix="1">
      <alignment vertical="top" wrapText="1"/>
      <protection/>
    </xf>
    <xf numFmtId="0" fontId="28" fillId="0" borderId="0" xfId="58" applyFont="1" applyBorder="1" applyAlignment="1">
      <alignment horizontal="left" vertical="center" wrapText="1"/>
      <protection/>
    </xf>
    <xf numFmtId="0" fontId="28" fillId="0" borderId="0" xfId="58" applyFont="1" applyBorder="1" applyAlignment="1">
      <alignment horizontal="center" vertical="center" wrapText="1"/>
      <protection/>
    </xf>
    <xf numFmtId="0" fontId="28" fillId="0" borderId="0" xfId="58" applyFont="1" applyBorder="1" applyAlignment="1">
      <alignment vertical="center" wrapText="1"/>
      <protection/>
    </xf>
    <xf numFmtId="2" fontId="28" fillId="0" borderId="11" xfId="58" applyNumberFormat="1" applyFont="1" applyBorder="1" applyAlignment="1">
      <alignment vertical="center" wrapText="1"/>
      <protection/>
    </xf>
    <xf numFmtId="0" fontId="29" fillId="0" borderId="0" xfId="58" applyFont="1" applyBorder="1" applyAlignment="1">
      <alignment vertical="top" wrapText="1"/>
      <protection/>
    </xf>
    <xf numFmtId="1" fontId="28" fillId="0" borderId="0" xfId="58" applyNumberFormat="1" applyFont="1" applyBorder="1" applyAlignment="1" quotePrefix="1">
      <alignment horizontal="center" vertical="top" wrapText="1"/>
      <protection/>
    </xf>
    <xf numFmtId="2" fontId="28" fillId="0" borderId="0" xfId="58" applyNumberFormat="1" applyFont="1" applyBorder="1" applyAlignment="1">
      <alignment horizontal="right" vertical="center" wrapText="1"/>
      <protection/>
    </xf>
    <xf numFmtId="0" fontId="28" fillId="0" borderId="0" xfId="58" applyFont="1" applyBorder="1" applyAlignment="1" quotePrefix="1">
      <alignment horizontal="left" vertical="top" wrapText="1"/>
      <protection/>
    </xf>
    <xf numFmtId="2" fontId="28" fillId="0" borderId="11" xfId="58" applyNumberFormat="1" applyFont="1" applyBorder="1" applyAlignment="1">
      <alignment vertical="top" wrapText="1"/>
      <protection/>
    </xf>
    <xf numFmtId="2" fontId="28" fillId="0" borderId="11" xfId="58" applyNumberFormat="1" applyFont="1" applyBorder="1" applyAlignment="1">
      <alignment horizontal="right" vertical="center" wrapText="1"/>
      <protection/>
    </xf>
    <xf numFmtId="2" fontId="28" fillId="0" borderId="11" xfId="58" applyNumberFormat="1" applyFont="1" applyBorder="1" applyAlignment="1">
      <alignment horizontal="center" vertical="center" wrapText="1"/>
      <protection/>
    </xf>
    <xf numFmtId="0" fontId="29" fillId="0" borderId="0" xfId="58" applyFont="1" applyBorder="1" applyAlignment="1">
      <alignment vertical="center" wrapText="1"/>
      <protection/>
    </xf>
    <xf numFmtId="2" fontId="29" fillId="0" borderId="0" xfId="58" applyNumberFormat="1" applyFont="1" applyBorder="1" applyAlignment="1">
      <alignment vertical="center" wrapText="1"/>
      <protection/>
    </xf>
    <xf numFmtId="2" fontId="29" fillId="27" borderId="10" xfId="58" applyNumberFormat="1" applyFont="1" applyFill="1" applyBorder="1" applyAlignment="1" quotePrefix="1">
      <alignment horizontal="center" vertical="top" wrapText="1"/>
      <protection/>
    </xf>
    <xf numFmtId="0" fontId="29" fillId="27" borderId="10" xfId="58" applyFont="1" applyFill="1" applyBorder="1" applyAlignment="1" quotePrefix="1">
      <alignment horizontal="center" vertical="center" wrapText="1"/>
      <protection/>
    </xf>
    <xf numFmtId="0" fontId="29" fillId="27" borderId="10" xfId="58" applyFont="1" applyFill="1" applyBorder="1" applyAlignment="1">
      <alignment vertical="top" wrapText="1"/>
      <protection/>
    </xf>
    <xf numFmtId="2" fontId="29" fillId="27" borderId="10" xfId="58" applyNumberFormat="1" applyFont="1" applyFill="1" applyBorder="1" applyAlignment="1">
      <alignment vertical="top" wrapText="1"/>
      <protection/>
    </xf>
    <xf numFmtId="0" fontId="29" fillId="27" borderId="10" xfId="58" applyFont="1" applyFill="1" applyBorder="1" applyAlignment="1">
      <alignment horizontal="center" vertical="top" wrapText="1"/>
      <protection/>
    </xf>
    <xf numFmtId="0" fontId="28" fillId="0" borderId="11" xfId="58" applyFont="1" applyBorder="1" applyAlignment="1">
      <alignment vertical="top" wrapText="1"/>
      <protection/>
    </xf>
    <xf numFmtId="2" fontId="28" fillId="0" borderId="19" xfId="58" applyNumberFormat="1" applyFont="1" applyBorder="1" applyAlignment="1">
      <alignment horizontal="right" vertical="center" wrapText="1"/>
      <protection/>
    </xf>
    <xf numFmtId="2" fontId="28" fillId="0" borderId="19" xfId="58" applyNumberFormat="1" applyFont="1" applyBorder="1" applyAlignment="1">
      <alignment vertical="top" wrapText="1"/>
      <protection/>
    </xf>
    <xf numFmtId="2" fontId="28" fillId="0" borderId="19" xfId="58" applyNumberFormat="1" applyFont="1" applyBorder="1" applyAlignment="1">
      <alignment horizontal="right" vertical="top" wrapText="1"/>
      <protection/>
    </xf>
    <xf numFmtId="2" fontId="28" fillId="0" borderId="19" xfId="58" applyNumberFormat="1" applyFont="1" applyBorder="1" applyAlignment="1">
      <alignment vertical="center" wrapText="1"/>
      <protection/>
    </xf>
    <xf numFmtId="2" fontId="28" fillId="0" borderId="0" xfId="58" applyNumberFormat="1" applyFont="1" applyBorder="1" applyAlignment="1">
      <alignment vertical="center" wrapText="1"/>
      <protection/>
    </xf>
    <xf numFmtId="0" fontId="29" fillId="27" borderId="10" xfId="58" applyFont="1" applyFill="1" applyBorder="1" applyAlignment="1">
      <alignment horizontal="center" vertical="center" wrapText="1"/>
      <protection/>
    </xf>
    <xf numFmtId="0" fontId="38" fillId="0" borderId="0" xfId="58" applyFont="1" applyBorder="1" applyAlignment="1" quotePrefix="1">
      <alignment horizontal="center" vertical="top" wrapText="1"/>
      <protection/>
    </xf>
    <xf numFmtId="2" fontId="39" fillId="27" borderId="10" xfId="58" applyNumberFormat="1" applyFont="1" applyFill="1" applyBorder="1" applyAlignment="1">
      <alignment horizontal="right" vertical="top" wrapText="1"/>
      <protection/>
    </xf>
    <xf numFmtId="2" fontId="39" fillId="27" borderId="10" xfId="58" applyNumberFormat="1" applyFont="1" applyFill="1" applyBorder="1" applyAlignment="1" quotePrefix="1">
      <alignment horizontal="center" vertical="top" wrapText="1"/>
      <protection/>
    </xf>
    <xf numFmtId="0" fontId="39" fillId="27" borderId="10" xfId="58" applyFont="1" applyFill="1" applyBorder="1" applyAlignment="1" quotePrefix="1">
      <alignment horizontal="center" vertical="center" wrapText="1"/>
      <protection/>
    </xf>
    <xf numFmtId="0" fontId="39" fillId="27" borderId="10" xfId="58" applyFont="1" applyFill="1" applyBorder="1" applyAlignment="1">
      <alignment vertical="top" wrapText="1"/>
      <protection/>
    </xf>
    <xf numFmtId="0" fontId="39" fillId="27" borderId="10" xfId="58" applyFont="1" applyFill="1" applyBorder="1" applyAlignment="1">
      <alignment horizontal="center" vertical="top" wrapText="1"/>
      <protection/>
    </xf>
    <xf numFmtId="2" fontId="38" fillId="0" borderId="0" xfId="58" applyNumberFormat="1" applyFont="1" applyBorder="1" applyAlignment="1">
      <alignment horizontal="left" vertical="center" wrapText="1"/>
      <protection/>
    </xf>
    <xf numFmtId="2" fontId="28" fillId="0" borderId="0" xfId="58" applyNumberFormat="1" applyFont="1" applyBorder="1" applyAlignment="1">
      <alignment horizontal="center" vertical="center" wrapText="1"/>
      <protection/>
    </xf>
    <xf numFmtId="2" fontId="29" fillId="27" borderId="0" xfId="58" applyNumberFormat="1" applyFont="1" applyFill="1" applyBorder="1" applyAlignment="1">
      <alignment vertical="top" wrapText="1"/>
      <protection/>
    </xf>
    <xf numFmtId="2" fontId="39" fillId="27" borderId="0" xfId="58" applyNumberFormat="1" applyFont="1" applyFill="1" applyBorder="1" applyAlignment="1" quotePrefix="1">
      <alignment horizontal="center" vertical="top" wrapText="1"/>
      <protection/>
    </xf>
    <xf numFmtId="2" fontId="34" fillId="0" borderId="0" xfId="58" applyNumberFormat="1" applyFont="1" applyAlignment="1">
      <alignment horizontal="right" vertical="top" wrapText="1"/>
      <protection/>
    </xf>
    <xf numFmtId="0" fontId="0" fillId="0" borderId="0" xfId="58" applyFont="1" applyAlignment="1">
      <alignment horizontal="center" vertical="top" wrapText="1"/>
      <protection/>
    </xf>
    <xf numFmtId="0" fontId="28" fillId="0" borderId="10" xfId="58" applyFont="1" applyBorder="1" applyAlignment="1" quotePrefix="1">
      <alignment horizontal="center" vertical="top" wrapText="1"/>
      <protection/>
    </xf>
    <xf numFmtId="0" fontId="28" fillId="0" borderId="0" xfId="58" applyFont="1" applyAlignment="1">
      <alignment horizontal="right" vertical="center" wrapText="1"/>
      <protection/>
    </xf>
    <xf numFmtId="2" fontId="28" fillId="0" borderId="0" xfId="58" applyNumberFormat="1" applyFont="1" applyAlignment="1">
      <alignment horizontal="right" vertical="center" wrapText="1"/>
      <protection/>
    </xf>
    <xf numFmtId="2" fontId="28" fillId="0" borderId="0" xfId="58" applyNumberFormat="1" applyFont="1" applyAlignment="1">
      <alignment vertical="center" wrapText="1"/>
      <protection/>
    </xf>
    <xf numFmtId="0" fontId="28" fillId="0" borderId="25" xfId="58" applyFont="1" applyBorder="1" applyAlignment="1">
      <alignment horizontal="right" vertical="center" wrapText="1"/>
      <protection/>
    </xf>
    <xf numFmtId="2" fontId="28" fillId="0" borderId="25" xfId="58" applyNumberFormat="1" applyFont="1" applyBorder="1" applyAlignment="1">
      <alignment vertical="center" wrapText="1"/>
      <protection/>
    </xf>
    <xf numFmtId="0" fontId="28" fillId="0" borderId="25" xfId="58" applyFont="1" applyBorder="1" applyAlignment="1">
      <alignment horizontal="center" vertical="center" wrapText="1"/>
      <protection/>
    </xf>
    <xf numFmtId="2" fontId="28" fillId="0" borderId="26" xfId="58" applyNumberFormat="1" applyFont="1" applyBorder="1" applyAlignment="1">
      <alignment horizontal="right" vertical="top" wrapText="1"/>
      <protection/>
    </xf>
    <xf numFmtId="0" fontId="29" fillId="0" borderId="0" xfId="58" applyFont="1" applyAlignment="1">
      <alignment horizontal="right" vertical="center" wrapText="1"/>
      <protection/>
    </xf>
    <xf numFmtId="2" fontId="29" fillId="0" borderId="0" xfId="58" applyNumberFormat="1" applyFont="1" applyAlignment="1">
      <alignment horizontal="right" vertical="center" wrapText="1"/>
      <protection/>
    </xf>
    <xf numFmtId="2" fontId="29" fillId="0" borderId="0" xfId="58" applyNumberFormat="1" applyFont="1" applyAlignment="1">
      <alignment vertical="center" wrapText="1"/>
      <protection/>
    </xf>
    <xf numFmtId="0" fontId="28" fillId="0" borderId="0" xfId="58" applyFont="1" applyAlignment="1" quotePrefix="1">
      <alignment horizontal="center" vertical="top" wrapText="1"/>
      <protection/>
    </xf>
    <xf numFmtId="2" fontId="28" fillId="0" borderId="0" xfId="58" applyNumberFormat="1" applyFont="1" applyAlignment="1">
      <alignment horizontal="right" vertical="top" wrapText="1"/>
      <protection/>
    </xf>
    <xf numFmtId="0" fontId="28" fillId="0" borderId="26" xfId="58" applyFont="1" applyBorder="1" applyAlignment="1">
      <alignment horizontal="right" vertical="center" wrapText="1"/>
      <protection/>
    </xf>
    <xf numFmtId="2" fontId="28" fillId="0" borderId="26" xfId="58" applyNumberFormat="1" applyFont="1" applyBorder="1" applyAlignment="1">
      <alignment vertical="center" wrapText="1"/>
      <protection/>
    </xf>
    <xf numFmtId="0" fontId="28" fillId="0" borderId="26" xfId="58" applyFont="1" applyBorder="1" applyAlignment="1">
      <alignment horizontal="center" vertical="top" wrapText="1"/>
      <protection/>
    </xf>
    <xf numFmtId="0" fontId="28" fillId="0" borderId="0" xfId="58" applyFont="1" applyAlignment="1">
      <alignment horizontal="right" vertical="top" wrapText="1"/>
      <protection/>
    </xf>
    <xf numFmtId="0" fontId="28" fillId="0" borderId="26" xfId="58" applyFont="1" applyBorder="1" applyAlignment="1">
      <alignment horizontal="right" vertical="top" wrapText="1"/>
      <protection/>
    </xf>
    <xf numFmtId="0" fontId="28" fillId="0" borderId="26" xfId="58" applyFont="1" applyBorder="1" applyAlignment="1">
      <alignment vertical="top" wrapText="1"/>
      <protection/>
    </xf>
    <xf numFmtId="0" fontId="28" fillId="0" borderId="26" xfId="58" applyFont="1" applyBorder="1" applyAlignment="1">
      <alignment vertical="center" wrapText="1"/>
      <protection/>
    </xf>
    <xf numFmtId="0" fontId="28" fillId="0" borderId="0" xfId="58" applyFont="1" applyBorder="1" applyAlignment="1">
      <alignment horizontal="right" vertical="center" wrapText="1"/>
      <protection/>
    </xf>
    <xf numFmtId="0" fontId="29" fillId="27" borderId="10" xfId="58" applyFont="1" applyFill="1" applyBorder="1" applyAlignment="1">
      <alignment horizontal="right" vertical="center" wrapText="1"/>
      <protection/>
    </xf>
    <xf numFmtId="2" fontId="29" fillId="27" borderId="10" xfId="58" applyNumberFormat="1" applyFont="1" applyFill="1" applyBorder="1" applyAlignment="1">
      <alignment horizontal="center" vertical="top" wrapText="1"/>
      <protection/>
    </xf>
    <xf numFmtId="0" fontId="28" fillId="27" borderId="10" xfId="58" applyFont="1" applyFill="1" applyBorder="1" applyAlignment="1">
      <alignment vertical="top" wrapText="1"/>
      <protection/>
    </xf>
    <xf numFmtId="2" fontId="29" fillId="27" borderId="10" xfId="58" applyNumberFormat="1" applyFont="1" applyFill="1" applyBorder="1" applyAlignment="1">
      <alignment horizontal="right" vertical="center" wrapText="1"/>
      <protection/>
    </xf>
    <xf numFmtId="2" fontId="29" fillId="27" borderId="10" xfId="58" applyNumberFormat="1" applyFont="1" applyFill="1" applyBorder="1" applyAlignment="1">
      <alignment vertical="center" wrapText="1"/>
      <protection/>
    </xf>
    <xf numFmtId="0" fontId="28" fillId="0" borderId="0" xfId="58" applyFont="1" applyAlignment="1" quotePrefix="1">
      <alignment horizontal="right" vertical="top" wrapText="1"/>
      <protection/>
    </xf>
    <xf numFmtId="165" fontId="28" fillId="0" borderId="0" xfId="58" applyNumberFormat="1" applyFont="1" applyAlignment="1">
      <alignment horizontal="right" vertical="center" wrapText="1"/>
      <protection/>
    </xf>
    <xf numFmtId="165" fontId="28" fillId="0" borderId="0" xfId="58" applyNumberFormat="1" applyFont="1" applyBorder="1" applyAlignment="1">
      <alignment horizontal="right" vertical="center" wrapText="1"/>
      <protection/>
    </xf>
    <xf numFmtId="2" fontId="28" fillId="0" borderId="0" xfId="58" applyNumberFormat="1" applyFont="1" applyAlignment="1" quotePrefix="1">
      <alignment horizontal="right" vertical="top" wrapText="1"/>
      <protection/>
    </xf>
    <xf numFmtId="165" fontId="29" fillId="0" borderId="0" xfId="58" applyNumberFormat="1" applyFont="1" applyAlignment="1">
      <alignment horizontal="right" vertical="center" wrapText="1"/>
      <protection/>
    </xf>
    <xf numFmtId="0" fontId="28" fillId="27" borderId="10" xfId="58" applyFont="1" applyFill="1" applyBorder="1" applyAlignment="1">
      <alignment horizontal="right" vertical="center" wrapText="1"/>
      <protection/>
    </xf>
    <xf numFmtId="165" fontId="29" fillId="27" borderId="10" xfId="58" applyNumberFormat="1" applyFont="1" applyFill="1" applyBorder="1" applyAlignment="1">
      <alignment horizontal="right" vertical="center" wrapText="1"/>
      <protection/>
    </xf>
    <xf numFmtId="0" fontId="28" fillId="26" borderId="27" xfId="58" applyFont="1" applyFill="1" applyBorder="1" applyAlignment="1">
      <alignment vertical="top" wrapText="1"/>
      <protection/>
    </xf>
    <xf numFmtId="0" fontId="28" fillId="26" borderId="11" xfId="58" applyFont="1" applyFill="1" applyBorder="1" applyAlignment="1">
      <alignment horizontal="center" vertical="top" wrapText="1"/>
      <protection/>
    </xf>
    <xf numFmtId="0" fontId="28" fillId="26" borderId="11" xfId="58" applyFont="1" applyFill="1" applyBorder="1" applyAlignment="1">
      <alignment vertical="top" wrapText="1"/>
      <protection/>
    </xf>
    <xf numFmtId="0" fontId="28" fillId="26" borderId="11" xfId="58" applyFont="1" applyFill="1" applyBorder="1" applyAlignment="1">
      <alignment horizontal="right" vertical="top" wrapText="1"/>
      <protection/>
    </xf>
    <xf numFmtId="0" fontId="28" fillId="26" borderId="0" xfId="58" applyFont="1" applyFill="1" applyBorder="1" applyAlignment="1">
      <alignment horizontal="right" vertical="top" wrapText="1"/>
      <protection/>
    </xf>
    <xf numFmtId="0" fontId="28" fillId="26" borderId="0" xfId="58" applyFont="1" applyFill="1" applyBorder="1" applyAlignment="1">
      <alignment vertical="top" wrapText="1"/>
      <protection/>
    </xf>
    <xf numFmtId="165" fontId="28" fillId="0" borderId="0" xfId="58" applyNumberFormat="1" applyFont="1" applyBorder="1" applyAlignment="1">
      <alignment horizontal="center" vertical="top" wrapText="1"/>
      <protection/>
    </xf>
    <xf numFmtId="165" fontId="29" fillId="0" borderId="0" xfId="58" applyNumberFormat="1" applyFont="1" applyBorder="1" applyAlignment="1">
      <alignment horizontal="center" vertical="top" wrapText="1"/>
      <protection/>
    </xf>
    <xf numFmtId="2" fontId="34" fillId="0" borderId="0" xfId="58" applyNumberFormat="1" applyFont="1" applyAlignment="1">
      <alignment vertical="top" wrapText="1"/>
      <protection/>
    </xf>
    <xf numFmtId="0" fontId="34" fillId="0" borderId="0" xfId="58" applyFont="1" applyAlignment="1">
      <alignment vertical="top" wrapText="1"/>
      <protection/>
    </xf>
    <xf numFmtId="0" fontId="61" fillId="26" borderId="0" xfId="0" applyFont="1" applyFill="1" applyBorder="1" applyAlignment="1">
      <alignment horizontal="right" vertical="top" wrapText="1"/>
    </xf>
    <xf numFmtId="0" fontId="28" fillId="0" borderId="10" xfId="58" applyFont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61" fillId="26" borderId="11" xfId="0" applyFont="1" applyFill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28" fillId="0" borderId="28" xfId="58" applyFont="1" applyBorder="1" applyAlignment="1">
      <alignment vertical="center" wrapText="1"/>
      <protection/>
    </xf>
    <xf numFmtId="0" fontId="62" fillId="0" borderId="28" xfId="58" applyFont="1" applyBorder="1" applyAlignment="1">
      <alignment vertical="center" wrapText="1"/>
      <protection/>
    </xf>
    <xf numFmtId="0" fontId="36" fillId="0" borderId="0" xfId="58" applyFont="1" applyAlignment="1">
      <alignment vertical="top" wrapText="1"/>
      <protection/>
    </xf>
    <xf numFmtId="0" fontId="36" fillId="24" borderId="0" xfId="58" applyFont="1" applyFill="1" applyAlignment="1">
      <alignment vertical="top" wrapText="1"/>
      <protection/>
    </xf>
    <xf numFmtId="0" fontId="36" fillId="24" borderId="0" xfId="58" applyFont="1" applyFill="1" applyAlignment="1">
      <alignment horizontal="justify" vertical="top" wrapText="1"/>
      <protection/>
    </xf>
    <xf numFmtId="2" fontId="36" fillId="24" borderId="0" xfId="58" applyNumberFormat="1" applyFont="1" applyFill="1" applyAlignment="1">
      <alignment horizontal="center" vertical="top" wrapText="1"/>
      <protection/>
    </xf>
    <xf numFmtId="0" fontId="36" fillId="24" borderId="0" xfId="58" applyFont="1" applyFill="1" applyAlignment="1">
      <alignment horizontal="left" vertical="top" wrapText="1"/>
      <protection/>
    </xf>
    <xf numFmtId="2" fontId="36" fillId="24" borderId="0" xfId="58" applyNumberFormat="1" applyFont="1" applyFill="1" applyAlignment="1">
      <alignment horizontal="right" vertical="top" wrapText="1"/>
      <protection/>
    </xf>
    <xf numFmtId="0" fontId="36" fillId="24" borderId="0" xfId="58" applyFont="1" applyFill="1" applyAlignment="1">
      <alignment horizontal="center" vertical="top" wrapText="1"/>
      <protection/>
    </xf>
    <xf numFmtId="0" fontId="37" fillId="0" borderId="10" xfId="58" applyFont="1" applyBorder="1" applyAlignment="1" quotePrefix="1">
      <alignment horizontal="center" vertical="top" wrapText="1"/>
      <protection/>
    </xf>
    <xf numFmtId="2" fontId="37" fillId="0" borderId="10" xfId="58" applyNumberFormat="1" applyFont="1" applyBorder="1" applyAlignment="1" quotePrefix="1">
      <alignment horizontal="center" vertical="top" wrapText="1"/>
      <protection/>
    </xf>
    <xf numFmtId="2" fontId="36" fillId="0" borderId="0" xfId="58" applyNumberFormat="1" applyFont="1" applyBorder="1" applyAlignment="1">
      <alignment horizontal="center" vertical="top" wrapText="1"/>
      <protection/>
    </xf>
    <xf numFmtId="0" fontId="36" fillId="0" borderId="0" xfId="58" applyFont="1" applyBorder="1" applyAlignment="1">
      <alignment horizontal="center" vertical="top" wrapText="1"/>
      <protection/>
    </xf>
    <xf numFmtId="2" fontId="36" fillId="0" borderId="0" xfId="58" applyNumberFormat="1" applyFont="1" applyBorder="1" applyAlignment="1" quotePrefix="1">
      <alignment horizontal="left" vertical="top" wrapText="1"/>
      <protection/>
    </xf>
    <xf numFmtId="0" fontId="40" fillId="0" borderId="0" xfId="58" applyFont="1" applyBorder="1" applyAlignment="1">
      <alignment horizontal="right" vertical="top" wrapText="1"/>
      <protection/>
    </xf>
    <xf numFmtId="0" fontId="36" fillId="0" borderId="0" xfId="58" applyFont="1" applyBorder="1" applyAlignment="1">
      <alignment horizontal="left" vertical="top" wrapText="1"/>
      <protection/>
    </xf>
    <xf numFmtId="2" fontId="36" fillId="0" borderId="0" xfId="58" applyNumberFormat="1" applyFont="1" applyBorder="1" applyAlignment="1">
      <alignment horizontal="right" vertical="top" wrapText="1"/>
      <protection/>
    </xf>
    <xf numFmtId="2" fontId="37" fillId="0" borderId="0" xfId="58" applyNumberFormat="1" applyFont="1" applyBorder="1" applyAlignment="1">
      <alignment horizontal="center" vertical="top" wrapText="1"/>
      <protection/>
    </xf>
    <xf numFmtId="0" fontId="37" fillId="0" borderId="0" xfId="58" applyFont="1" applyBorder="1" applyAlignment="1">
      <alignment horizontal="left" vertical="top" wrapText="1"/>
      <protection/>
    </xf>
    <xf numFmtId="2" fontId="37" fillId="0" borderId="0" xfId="58" applyNumberFormat="1" applyFont="1" applyBorder="1" applyAlignment="1">
      <alignment horizontal="right" vertical="top" wrapText="1"/>
      <protection/>
    </xf>
    <xf numFmtId="2" fontId="67" fillId="0" borderId="0" xfId="58" applyNumberFormat="1" applyFont="1" applyBorder="1" applyAlignment="1">
      <alignment horizontal="center" vertical="top" wrapText="1"/>
      <protection/>
    </xf>
    <xf numFmtId="2" fontId="67" fillId="0" borderId="0" xfId="58" applyNumberFormat="1" applyFont="1" applyBorder="1" applyAlignment="1">
      <alignment horizontal="left" vertical="top" wrapText="1"/>
      <protection/>
    </xf>
    <xf numFmtId="2" fontId="67" fillId="0" borderId="0" xfId="58" applyNumberFormat="1" applyFont="1" applyBorder="1" applyAlignment="1">
      <alignment horizontal="right" vertical="top" wrapText="1"/>
      <protection/>
    </xf>
    <xf numFmtId="0" fontId="67" fillId="0" borderId="0" xfId="58" applyFont="1" applyBorder="1" applyAlignment="1">
      <alignment horizontal="center" vertical="top" wrapText="1"/>
      <protection/>
    </xf>
    <xf numFmtId="2" fontId="67" fillId="0" borderId="0" xfId="58" applyNumberFormat="1" applyFont="1" applyBorder="1" applyAlignment="1" quotePrefix="1">
      <alignment horizontal="left" vertical="top" wrapText="1"/>
      <protection/>
    </xf>
    <xf numFmtId="0" fontId="67" fillId="0" borderId="0" xfId="58" applyFont="1" applyBorder="1" applyAlignment="1">
      <alignment vertical="top" wrapText="1"/>
      <protection/>
    </xf>
    <xf numFmtId="0" fontId="67" fillId="0" borderId="0" xfId="58" applyFont="1" applyAlignment="1">
      <alignment vertical="top" wrapText="1"/>
      <protection/>
    </xf>
    <xf numFmtId="0" fontId="67" fillId="0" borderId="0" xfId="58" applyFont="1" applyBorder="1" applyAlignment="1">
      <alignment horizontal="left" vertical="top" wrapText="1"/>
      <protection/>
    </xf>
    <xf numFmtId="2" fontId="68" fillId="0" borderId="0" xfId="58" applyNumberFormat="1" applyFont="1" applyBorder="1" applyAlignment="1">
      <alignment horizontal="center" vertical="top" wrapText="1"/>
      <protection/>
    </xf>
    <xf numFmtId="0" fontId="68" fillId="0" borderId="0" xfId="58" applyFont="1" applyBorder="1" applyAlignment="1">
      <alignment horizontal="left" vertical="top" wrapText="1"/>
      <protection/>
    </xf>
    <xf numFmtId="2" fontId="68" fillId="0" borderId="0" xfId="58" applyNumberFormat="1" applyFont="1" applyBorder="1" applyAlignment="1">
      <alignment horizontal="right" vertical="top" wrapText="1"/>
      <protection/>
    </xf>
    <xf numFmtId="0" fontId="69" fillId="0" borderId="0" xfId="58" applyFont="1" applyBorder="1" applyAlignment="1">
      <alignment horizontal="right" vertical="top" wrapText="1"/>
      <protection/>
    </xf>
    <xf numFmtId="2" fontId="67" fillId="0" borderId="0" xfId="58" applyNumberFormat="1" applyFont="1" applyBorder="1" applyAlignment="1">
      <alignment vertical="top" wrapText="1"/>
      <protection/>
    </xf>
    <xf numFmtId="2" fontId="68" fillId="0" borderId="0" xfId="58" applyNumberFormat="1" applyFont="1" applyBorder="1" applyAlignment="1">
      <alignment horizontal="left" vertical="top" wrapText="1"/>
      <protection/>
    </xf>
    <xf numFmtId="0" fontId="67" fillId="0" borderId="0" xfId="58" applyFont="1" applyBorder="1" applyAlignment="1">
      <alignment horizontal="justify" vertical="top" wrapText="1"/>
      <protection/>
    </xf>
    <xf numFmtId="0" fontId="67" fillId="0" borderId="0" xfId="58" applyFont="1" applyAlignment="1">
      <alignment horizontal="center" vertical="top" wrapText="1"/>
      <protection/>
    </xf>
    <xf numFmtId="2" fontId="67" fillId="0" borderId="0" xfId="58" applyNumberFormat="1" applyFont="1" applyAlignment="1">
      <alignment horizontal="center" vertical="top" wrapText="1"/>
      <protection/>
    </xf>
    <xf numFmtId="0" fontId="68" fillId="0" borderId="0" xfId="58" applyFont="1" applyAlignment="1">
      <alignment vertical="top" wrapText="1"/>
      <protection/>
    </xf>
    <xf numFmtId="2" fontId="70" fillId="0" borderId="0" xfId="58" applyNumberFormat="1" applyFont="1" applyBorder="1" applyAlignment="1" quotePrefix="1">
      <alignment horizontal="left" vertical="top" wrapText="1"/>
      <protection/>
    </xf>
    <xf numFmtId="2" fontId="68" fillId="0" borderId="0" xfId="58" applyNumberFormat="1" applyFont="1" applyAlignment="1">
      <alignment horizontal="center" vertical="top" wrapText="1"/>
      <protection/>
    </xf>
    <xf numFmtId="0" fontId="68" fillId="0" borderId="0" xfId="58" applyFont="1" applyBorder="1" applyAlignment="1">
      <alignment vertical="top" wrapText="1"/>
      <protection/>
    </xf>
    <xf numFmtId="2" fontId="36" fillId="0" borderId="0" xfId="58" applyNumberFormat="1" applyFont="1" applyBorder="1" applyAlignment="1">
      <alignment horizontal="left" vertical="top" wrapText="1"/>
      <protection/>
    </xf>
    <xf numFmtId="2" fontId="37" fillId="0" borderId="0" xfId="58" applyNumberFormat="1" applyFont="1" applyBorder="1" applyAlignment="1">
      <alignment horizontal="left" vertical="top" wrapText="1"/>
      <protection/>
    </xf>
    <xf numFmtId="2" fontId="60" fillId="0" borderId="11" xfId="58" applyNumberFormat="1" applyFont="1" applyBorder="1" applyAlignment="1">
      <alignment horizontal="center" vertical="top" wrapText="1"/>
      <protection/>
    </xf>
    <xf numFmtId="0" fontId="71" fillId="0" borderId="11" xfId="58" applyFont="1" applyBorder="1" applyAlignment="1">
      <alignment horizontal="left" vertical="top" wrapText="1"/>
      <protection/>
    </xf>
    <xf numFmtId="0" fontId="71" fillId="0" borderId="11" xfId="58" applyFont="1" applyBorder="1" applyAlignment="1">
      <alignment vertical="top" wrapText="1"/>
      <protection/>
    </xf>
    <xf numFmtId="0" fontId="67" fillId="0" borderId="11" xfId="58" applyFont="1" applyBorder="1" applyAlignment="1">
      <alignment vertical="top" wrapText="1"/>
      <protection/>
    </xf>
    <xf numFmtId="2" fontId="36" fillId="0" borderId="0" xfId="58" applyNumberFormat="1" applyFont="1" applyAlignment="1">
      <alignment horizontal="center" vertical="top" wrapText="1"/>
      <protection/>
    </xf>
    <xf numFmtId="0" fontId="36" fillId="0" borderId="0" xfId="58" applyFont="1" applyAlignment="1">
      <alignment horizontal="left" vertical="top" wrapText="1"/>
      <protection/>
    </xf>
    <xf numFmtId="2" fontId="36" fillId="0" borderId="0" xfId="58" applyNumberFormat="1" applyFont="1" applyAlignment="1">
      <alignment horizontal="right" vertical="top" wrapText="1"/>
      <protection/>
    </xf>
    <xf numFmtId="0" fontId="36" fillId="0" borderId="0" xfId="58" applyFont="1" applyAlignment="1">
      <alignment horizontal="center" vertical="top" wrapText="1"/>
      <protection/>
    </xf>
    <xf numFmtId="0" fontId="1" fillId="0" borderId="0" xfId="58" applyFont="1" applyAlignment="1" quotePrefix="1">
      <alignment horizontal="center" vertical="top" wrapText="1"/>
      <protection/>
    </xf>
    <xf numFmtId="0" fontId="1" fillId="0" borderId="0" xfId="58" applyFont="1" applyAlignment="1">
      <alignment horizontal="justify" vertical="top" wrapText="1"/>
      <protection/>
    </xf>
    <xf numFmtId="0" fontId="1" fillId="0" borderId="0" xfId="58" applyFont="1" applyAlignment="1">
      <alignment horizontal="center" vertical="top" wrapText="1"/>
      <protection/>
    </xf>
    <xf numFmtId="2" fontId="1" fillId="0" borderId="0" xfId="58" applyNumberFormat="1" applyFont="1" applyAlignment="1">
      <alignment horizontal="center" vertical="top" wrapText="1"/>
      <protection/>
    </xf>
    <xf numFmtId="0" fontId="1" fillId="0" borderId="0" xfId="58" applyFont="1" applyAlignment="1">
      <alignment vertical="top" wrapText="1"/>
      <protection/>
    </xf>
    <xf numFmtId="2" fontId="3" fillId="0" borderId="0" xfId="58" applyNumberFormat="1" applyFont="1" applyAlignment="1">
      <alignment horizontal="center" vertical="top" wrapText="1"/>
      <protection/>
    </xf>
    <xf numFmtId="0" fontId="3" fillId="0" borderId="0" xfId="58" applyFont="1" applyAlignment="1">
      <alignment horizontal="center" vertical="top" wrapText="1"/>
      <protection/>
    </xf>
    <xf numFmtId="0" fontId="3" fillId="0" borderId="0" xfId="58" applyFont="1" applyAlignment="1">
      <alignment horizontal="justify" vertical="top" wrapText="1"/>
      <protection/>
    </xf>
    <xf numFmtId="0" fontId="3" fillId="0" borderId="0" xfId="58" applyFont="1" applyAlignment="1">
      <alignment vertical="top" wrapText="1"/>
      <protection/>
    </xf>
    <xf numFmtId="0" fontId="3" fillId="0" borderId="0" xfId="58" applyFont="1" applyAlignment="1">
      <alignment horizontal="right" vertical="top" wrapText="1"/>
      <protection/>
    </xf>
    <xf numFmtId="0" fontId="1" fillId="0" borderId="0" xfId="58" applyFont="1" applyFill="1" applyAlignment="1">
      <alignment horizontal="center" vertical="top" wrapText="1"/>
      <protection/>
    </xf>
    <xf numFmtId="0" fontId="1" fillId="0" borderId="0" xfId="58" applyFont="1" applyFill="1" applyAlignment="1">
      <alignment vertical="top" wrapText="1"/>
      <protection/>
    </xf>
    <xf numFmtId="2" fontId="3" fillId="0" borderId="0" xfId="58" applyNumberFormat="1" applyFont="1" applyAlignment="1">
      <alignment vertical="top" wrapText="1"/>
      <protection/>
    </xf>
    <xf numFmtId="0" fontId="1" fillId="0" borderId="0" xfId="58" applyFont="1" applyFill="1" applyAlignment="1">
      <alignment horizontal="justify" vertical="top" wrapText="1"/>
      <protection/>
    </xf>
    <xf numFmtId="2" fontId="1" fillId="0" borderId="0" xfId="58" applyNumberFormat="1" applyFont="1" applyFill="1" applyAlignment="1">
      <alignment horizontal="center" vertical="top" wrapText="1"/>
      <protection/>
    </xf>
    <xf numFmtId="0" fontId="3" fillId="0" borderId="0" xfId="58" applyFont="1" applyFill="1" applyAlignment="1">
      <alignment horizontal="center" vertical="top" wrapText="1"/>
      <protection/>
    </xf>
    <xf numFmtId="2" fontId="3" fillId="0" borderId="0" xfId="58" applyNumberFormat="1" applyFont="1" applyFill="1" applyAlignment="1">
      <alignment horizontal="center" vertical="top" wrapText="1"/>
      <protection/>
    </xf>
    <xf numFmtId="0" fontId="3" fillId="0" borderId="0" xfId="58" applyFont="1" applyFill="1" applyAlignment="1">
      <alignment horizontal="right" vertical="top" wrapText="1"/>
      <protection/>
    </xf>
    <xf numFmtId="0" fontId="1" fillId="0" borderId="0" xfId="58" applyFont="1" applyFill="1" applyAlignment="1" quotePrefix="1">
      <alignment horizontal="center" vertical="top" wrapText="1"/>
      <protection/>
    </xf>
    <xf numFmtId="2" fontId="72" fillId="0" borderId="11" xfId="58" applyNumberFormat="1" applyFont="1" applyFill="1" applyBorder="1" applyAlignment="1">
      <alignment horizontal="center" vertical="top" wrapText="1"/>
      <protection/>
    </xf>
    <xf numFmtId="0" fontId="72" fillId="0" borderId="11" xfId="58" applyFont="1" applyFill="1" applyBorder="1" applyAlignment="1">
      <alignment horizontal="center" vertical="top" wrapText="1"/>
      <protection/>
    </xf>
    <xf numFmtId="0" fontId="73" fillId="0" borderId="11" xfId="58" applyFont="1" applyFill="1" applyBorder="1" applyAlignment="1">
      <alignment horizontal="right" vertical="top" wrapText="1"/>
      <protection/>
    </xf>
    <xf numFmtId="0" fontId="59" fillId="0" borderId="0" xfId="58" applyFont="1" applyFill="1" applyAlignment="1">
      <alignment vertical="top" wrapText="1"/>
      <protection/>
    </xf>
    <xf numFmtId="16" fontId="1" fillId="0" borderId="0" xfId="58" applyNumberFormat="1" applyFont="1" applyAlignment="1" quotePrefix="1">
      <alignment horizontal="center" vertical="top" wrapText="1"/>
      <protection/>
    </xf>
    <xf numFmtId="16" fontId="1" fillId="0" borderId="0" xfId="58" applyNumberFormat="1" applyFont="1" applyAlignment="1">
      <alignment horizontal="center" vertical="top" wrapText="1"/>
      <protection/>
    </xf>
    <xf numFmtId="2" fontId="74" fillId="0" borderId="0" xfId="58" applyNumberFormat="1" applyFont="1" applyAlignment="1">
      <alignment horizontal="center" vertical="top" wrapText="1"/>
      <protection/>
    </xf>
    <xf numFmtId="0" fontId="74" fillId="0" borderId="0" xfId="58" applyFont="1" applyAlignment="1">
      <alignment horizontal="center" vertical="top" wrapText="1"/>
      <protection/>
    </xf>
    <xf numFmtId="0" fontId="74" fillId="0" borderId="0" xfId="58" applyFont="1" applyAlignment="1">
      <alignment horizontal="justify" vertical="top" wrapText="1"/>
      <protection/>
    </xf>
    <xf numFmtId="0" fontId="74" fillId="0" borderId="0" xfId="58" applyFont="1" applyAlignment="1">
      <alignment vertical="top" wrapText="1"/>
      <protection/>
    </xf>
    <xf numFmtId="0" fontId="75" fillId="0" borderId="0" xfId="58" applyFont="1" applyAlignment="1" quotePrefix="1">
      <alignment horizontal="center" vertical="top" wrapText="1"/>
      <protection/>
    </xf>
    <xf numFmtId="0" fontId="74" fillId="0" borderId="0" xfId="58" applyFont="1" applyAlignment="1">
      <alignment horizontal="right" vertical="top" wrapText="1"/>
      <protection/>
    </xf>
    <xf numFmtId="0" fontId="75" fillId="0" borderId="0" xfId="58" applyFont="1" applyAlignment="1">
      <alignment vertical="top" wrapText="1"/>
      <protection/>
    </xf>
    <xf numFmtId="0" fontId="75" fillId="0" borderId="0" xfId="58" applyFont="1" applyAlignment="1">
      <alignment horizontal="center" vertical="top" wrapText="1"/>
      <protection/>
    </xf>
    <xf numFmtId="0" fontId="75" fillId="0" borderId="0" xfId="58" applyFont="1" applyAlignment="1">
      <alignment horizontal="justify" vertical="top" wrapText="1"/>
      <protection/>
    </xf>
    <xf numFmtId="0" fontId="74" fillId="0" borderId="0" xfId="58" applyFont="1" applyAlignment="1" quotePrefix="1">
      <alignment horizontal="center" vertical="top" wrapText="1"/>
      <protection/>
    </xf>
    <xf numFmtId="2" fontId="73" fillId="0" borderId="0" xfId="58" applyNumberFormat="1" applyFont="1" applyAlignment="1">
      <alignment horizontal="center" vertical="top" wrapText="1"/>
      <protection/>
    </xf>
    <xf numFmtId="0" fontId="59" fillId="0" borderId="0" xfId="58" applyFont="1" applyAlignment="1">
      <alignment vertical="top" wrapText="1"/>
      <protection/>
    </xf>
    <xf numFmtId="0" fontId="73" fillId="0" borderId="0" xfId="58" applyFont="1" applyAlignment="1">
      <alignment horizontal="center" vertical="top" wrapText="1"/>
      <protection/>
    </xf>
    <xf numFmtId="0" fontId="73" fillId="0" borderId="0" xfId="58" applyFont="1" applyAlignment="1" quotePrefix="1">
      <alignment horizontal="center" vertical="top" wrapText="1"/>
      <protection/>
    </xf>
    <xf numFmtId="0" fontId="73" fillId="0" borderId="0" xfId="58" applyFont="1" applyAlignment="1">
      <alignment horizontal="justify" vertical="top" wrapText="1"/>
      <protection/>
    </xf>
    <xf numFmtId="0" fontId="73" fillId="0" borderId="0" xfId="58" applyFont="1" applyAlignment="1">
      <alignment vertical="top" wrapText="1"/>
      <protection/>
    </xf>
    <xf numFmtId="0" fontId="71" fillId="0" borderId="0" xfId="58" applyFont="1" applyAlignment="1">
      <alignment vertical="top" wrapText="1"/>
      <protection/>
    </xf>
    <xf numFmtId="0" fontId="71" fillId="0" borderId="0" xfId="58" applyFont="1" applyAlignment="1">
      <alignment horizontal="right" vertical="top" wrapText="1"/>
      <protection/>
    </xf>
    <xf numFmtId="2" fontId="71" fillId="0" borderId="0" xfId="58" applyNumberFormat="1" applyFont="1" applyAlignment="1">
      <alignment horizontal="center" vertical="top" wrapText="1"/>
      <protection/>
    </xf>
    <xf numFmtId="0" fontId="71" fillId="0" borderId="0" xfId="58" applyFont="1" applyAlignment="1">
      <alignment horizontal="left" vertical="top" wrapText="1"/>
      <protection/>
    </xf>
    <xf numFmtId="0" fontId="36" fillId="0" borderId="0" xfId="58" applyFont="1" applyAlignment="1">
      <alignment horizontal="justify" vertical="top" wrapText="1"/>
      <protection/>
    </xf>
    <xf numFmtId="2" fontId="36" fillId="24" borderId="0" xfId="58" applyNumberFormat="1" applyFont="1" applyFill="1" applyAlignment="1">
      <alignment horizontal="left" vertical="top" wrapText="1"/>
      <protection/>
    </xf>
    <xf numFmtId="2" fontId="36" fillId="24" borderId="0" xfId="58" applyNumberFormat="1" applyFont="1" applyFill="1" applyAlignment="1">
      <alignment vertical="top" wrapText="1"/>
      <protection/>
    </xf>
    <xf numFmtId="2" fontId="36" fillId="0" borderId="10" xfId="58" applyNumberFormat="1" applyFont="1" applyBorder="1" applyAlignment="1">
      <alignment horizontal="center" vertical="center" wrapText="1"/>
      <protection/>
    </xf>
    <xf numFmtId="0" fontId="36" fillId="0" borderId="10" xfId="58" applyFont="1" applyBorder="1" applyAlignment="1" quotePrefix="1">
      <alignment horizontal="center" vertical="top" wrapText="1"/>
      <protection/>
    </xf>
    <xf numFmtId="2" fontId="36" fillId="0" borderId="10" xfId="58" applyNumberFormat="1" applyFont="1" applyBorder="1" applyAlignment="1" quotePrefix="1">
      <alignment horizontal="center" vertical="top" wrapText="1"/>
      <protection/>
    </xf>
    <xf numFmtId="0" fontId="36" fillId="0" borderId="0" xfId="0" applyFont="1" applyFill="1" applyBorder="1" applyAlignment="1" quotePrefix="1">
      <alignment horizontal="center" vertical="top" wrapText="1"/>
    </xf>
    <xf numFmtId="2" fontId="36" fillId="0" borderId="0" xfId="0" applyNumberFormat="1" applyFont="1" applyFill="1" applyBorder="1" applyAlignment="1">
      <alignment horizontal="center" vertical="top" wrapText="1"/>
    </xf>
    <xf numFmtId="2" fontId="36" fillId="0" borderId="0" xfId="58" applyNumberFormat="1" applyFont="1" applyFill="1" applyAlignment="1">
      <alignment horizontal="center" vertical="top" wrapText="1"/>
      <protection/>
    </xf>
    <xf numFmtId="0" fontId="36" fillId="0" borderId="0" xfId="0" applyFont="1" applyFill="1" applyBorder="1" applyAlignment="1">
      <alignment vertical="top" wrapText="1"/>
    </xf>
    <xf numFmtId="0" fontId="36" fillId="0" borderId="0" xfId="0" applyFont="1" applyFill="1" applyAlignment="1">
      <alignment vertical="top" wrapText="1"/>
    </xf>
    <xf numFmtId="0" fontId="36" fillId="0" borderId="0" xfId="0" applyFont="1" applyFill="1" applyBorder="1" applyAlignment="1">
      <alignment horizontal="center" vertical="top" wrapText="1"/>
    </xf>
    <xf numFmtId="2" fontId="36" fillId="0" borderId="24" xfId="58" applyNumberFormat="1" applyFont="1" applyFill="1" applyBorder="1" applyAlignment="1">
      <alignment horizontal="left" vertical="top" wrapText="1"/>
      <protection/>
    </xf>
    <xf numFmtId="2" fontId="36" fillId="0" borderId="7" xfId="58" applyNumberFormat="1" applyFont="1" applyFill="1" applyBorder="1" applyAlignment="1">
      <alignment horizontal="left" vertical="top" wrapText="1"/>
      <protection/>
    </xf>
    <xf numFmtId="2" fontId="36" fillId="0" borderId="0" xfId="58" applyNumberFormat="1" applyFont="1" applyFill="1" applyAlignment="1">
      <alignment vertical="top" wrapText="1"/>
      <protection/>
    </xf>
    <xf numFmtId="0" fontId="36" fillId="0" borderId="0" xfId="0" applyFont="1" applyFill="1" applyAlignment="1">
      <alignment horizontal="center" vertical="top" wrapText="1"/>
    </xf>
    <xf numFmtId="2" fontId="36" fillId="0" borderId="13" xfId="58" applyNumberFormat="1" applyFont="1" applyFill="1" applyBorder="1" applyAlignment="1">
      <alignment horizontal="left" vertical="top" wrapText="1"/>
      <protection/>
    </xf>
    <xf numFmtId="2" fontId="37" fillId="0" borderId="0" xfId="58" applyNumberFormat="1" applyFont="1" applyFill="1" applyAlignment="1">
      <alignment horizontal="center" vertical="top" wrapText="1"/>
      <protection/>
    </xf>
    <xf numFmtId="2" fontId="37" fillId="0" borderId="0" xfId="0" applyNumberFormat="1" applyFont="1" applyFill="1" applyBorder="1" applyAlignment="1">
      <alignment horizontal="center" vertical="top" wrapText="1"/>
    </xf>
    <xf numFmtId="2" fontId="37" fillId="0" borderId="0" xfId="58" applyNumberFormat="1" applyFont="1" applyFill="1" applyBorder="1" applyAlignment="1">
      <alignment horizontal="left" vertical="top" wrapText="1"/>
      <protection/>
    </xf>
    <xf numFmtId="2" fontId="37" fillId="0" borderId="0" xfId="58" applyNumberFormat="1" applyFont="1" applyFill="1" applyBorder="1" applyAlignment="1">
      <alignment vertical="top" wrapText="1"/>
      <protection/>
    </xf>
    <xf numFmtId="0" fontId="38" fillId="0" borderId="0" xfId="0" applyFont="1" applyFill="1" applyBorder="1" applyAlignment="1">
      <alignment horizontal="center" vertical="top" wrapText="1"/>
    </xf>
    <xf numFmtId="2" fontId="36" fillId="0" borderId="0" xfId="58" applyNumberFormat="1" applyFont="1" applyFill="1" applyBorder="1" applyAlignment="1">
      <alignment vertical="top" wrapText="1"/>
      <protection/>
    </xf>
    <xf numFmtId="2" fontId="36" fillId="0" borderId="0" xfId="0" applyNumberFormat="1" applyFont="1" applyFill="1" applyAlignment="1">
      <alignment horizontal="center" vertical="top" wrapText="1"/>
    </xf>
    <xf numFmtId="2" fontId="37" fillId="0" borderId="7" xfId="58" applyNumberFormat="1" applyFont="1" applyFill="1" applyBorder="1" applyAlignment="1">
      <alignment horizontal="left" vertical="top" wrapText="1"/>
      <protection/>
    </xf>
    <xf numFmtId="2" fontId="37" fillId="0" borderId="0" xfId="58" applyNumberFormat="1" applyFont="1" applyFill="1" applyAlignment="1">
      <alignment vertical="top" wrapText="1"/>
      <protection/>
    </xf>
    <xf numFmtId="2" fontId="36" fillId="0" borderId="0" xfId="0" applyNumberFormat="1" applyFont="1" applyBorder="1" applyAlignment="1">
      <alignment horizontal="center" vertical="top" wrapText="1"/>
    </xf>
    <xf numFmtId="2" fontId="36" fillId="0" borderId="7" xfId="58" applyNumberFormat="1" applyFont="1" applyBorder="1" applyAlignment="1">
      <alignment horizontal="left" vertical="top" wrapText="1"/>
      <protection/>
    </xf>
    <xf numFmtId="2" fontId="36" fillId="0" borderId="0" xfId="58" applyNumberFormat="1" applyFont="1" applyAlignment="1">
      <alignment vertical="top" wrapText="1"/>
      <protection/>
    </xf>
    <xf numFmtId="2" fontId="36" fillId="0" borderId="0" xfId="58" applyNumberFormat="1" applyFont="1" applyAlignment="1" quotePrefix="1">
      <alignment horizontal="center" vertical="top" wrapText="1"/>
      <protection/>
    </xf>
    <xf numFmtId="0" fontId="36" fillId="0" borderId="0" xfId="0" applyFont="1" applyBorder="1" applyAlignment="1">
      <alignment vertical="top" wrapText="1"/>
    </xf>
    <xf numFmtId="2" fontId="37" fillId="0" borderId="0" xfId="58" applyNumberFormat="1" applyFont="1" applyAlignment="1">
      <alignment horizontal="center" vertical="top" wrapText="1"/>
      <protection/>
    </xf>
    <xf numFmtId="2" fontId="37" fillId="0" borderId="0" xfId="0" applyNumberFormat="1" applyFont="1" applyBorder="1" applyAlignment="1">
      <alignment horizontal="center" vertical="top" wrapText="1"/>
    </xf>
    <xf numFmtId="2" fontId="37" fillId="0" borderId="7" xfId="58" applyNumberFormat="1" applyFont="1" applyBorder="1" applyAlignment="1">
      <alignment horizontal="left" vertical="top" wrapText="1"/>
      <protection/>
    </xf>
    <xf numFmtId="2" fontId="37" fillId="0" borderId="0" xfId="58" applyNumberFormat="1" applyFont="1" applyAlignment="1">
      <alignment vertical="top" wrapText="1"/>
      <protection/>
    </xf>
    <xf numFmtId="0" fontId="38" fillId="0" borderId="0" xfId="0" applyFont="1" applyBorder="1" applyAlignment="1">
      <alignment horizontal="center" vertical="top" wrapText="1"/>
    </xf>
    <xf numFmtId="0" fontId="36" fillId="0" borderId="0" xfId="0" applyFont="1" applyBorder="1" applyAlignment="1">
      <alignment horizontal="center" vertical="top" wrapText="1"/>
    </xf>
    <xf numFmtId="0" fontId="37" fillId="0" borderId="0" xfId="0" applyFont="1" applyBorder="1" applyAlignment="1">
      <alignment horizontal="center" vertical="top" wrapText="1"/>
    </xf>
    <xf numFmtId="2" fontId="36" fillId="0" borderId="0" xfId="58" applyNumberFormat="1" applyFont="1" applyFill="1" applyAlignment="1">
      <alignment horizontal="left" vertical="top" wrapText="1"/>
      <protection/>
    </xf>
    <xf numFmtId="2" fontId="36" fillId="0" borderId="0" xfId="58" applyNumberFormat="1" applyFont="1" applyFill="1" applyAlignment="1" quotePrefix="1">
      <alignment horizontal="center" vertical="top" wrapText="1"/>
      <protection/>
    </xf>
    <xf numFmtId="2" fontId="40" fillId="0" borderId="0" xfId="58" applyNumberFormat="1" applyFont="1" applyFill="1" applyAlignment="1">
      <alignment horizontal="center" vertical="top" wrapText="1"/>
      <protection/>
    </xf>
    <xf numFmtId="0" fontId="36" fillId="0" borderId="0" xfId="58" applyFont="1" applyFill="1" applyAlignment="1">
      <alignment vertical="top" wrapText="1"/>
      <protection/>
    </xf>
    <xf numFmtId="2" fontId="37" fillId="0" borderId="0" xfId="58" applyNumberFormat="1" applyFont="1" applyFill="1" applyAlignment="1">
      <alignment horizontal="left" vertical="top" wrapText="1"/>
      <protection/>
    </xf>
    <xf numFmtId="0" fontId="36" fillId="0" borderId="0" xfId="58" applyFont="1" applyFill="1" applyAlignment="1">
      <alignment horizontal="center" vertical="top" wrapText="1"/>
      <protection/>
    </xf>
    <xf numFmtId="2" fontId="36" fillId="0" borderId="0" xfId="58" applyNumberFormat="1" applyFont="1" applyBorder="1" applyAlignment="1">
      <alignment vertical="top" wrapText="1"/>
      <protection/>
    </xf>
    <xf numFmtId="0" fontId="36" fillId="0" borderId="0" xfId="0" applyFont="1" applyAlignment="1" quotePrefix="1">
      <alignment horizontal="center" vertical="top" wrapText="1"/>
    </xf>
    <xf numFmtId="2" fontId="40" fillId="0" borderId="0" xfId="58" applyNumberFormat="1" applyFont="1" applyAlignment="1">
      <alignment horizontal="center" vertical="top" wrapText="1"/>
      <protection/>
    </xf>
    <xf numFmtId="2" fontId="36" fillId="0" borderId="0" xfId="0" applyNumberFormat="1" applyFont="1" applyAlignment="1">
      <alignment vertical="top" wrapText="1"/>
    </xf>
    <xf numFmtId="2" fontId="37" fillId="0" borderId="0" xfId="58" applyNumberFormat="1" applyFont="1" applyBorder="1" applyAlignment="1">
      <alignment vertical="top" wrapText="1"/>
      <protection/>
    </xf>
    <xf numFmtId="2" fontId="36" fillId="0" borderId="0" xfId="0" applyNumberFormat="1" applyFont="1" applyBorder="1" applyAlignment="1">
      <alignment horizontal="right" vertical="top" wrapText="1"/>
    </xf>
    <xf numFmtId="2" fontId="37" fillId="0" borderId="0" xfId="0" applyNumberFormat="1" applyFont="1" applyBorder="1" applyAlignment="1">
      <alignment horizontal="right" vertical="top" wrapText="1"/>
    </xf>
    <xf numFmtId="2" fontId="36" fillId="0" borderId="0" xfId="58" applyNumberFormat="1" applyFont="1" applyAlignment="1">
      <alignment horizontal="left" vertical="top" wrapText="1"/>
      <protection/>
    </xf>
    <xf numFmtId="2" fontId="41" fillId="0" borderId="0" xfId="58" applyNumberFormat="1" applyFont="1" applyAlignment="1">
      <alignment horizontal="center" vertical="top" wrapText="1"/>
      <protection/>
    </xf>
    <xf numFmtId="2" fontId="37" fillId="0" borderId="0" xfId="58" applyNumberFormat="1" applyFont="1" applyAlignment="1">
      <alignment horizontal="left" vertical="top" wrapText="1"/>
      <protection/>
    </xf>
    <xf numFmtId="2" fontId="37" fillId="0" borderId="0" xfId="58" applyNumberFormat="1" applyFont="1" applyAlignment="1">
      <alignment horizontal="right" vertical="top" wrapText="1"/>
      <protection/>
    </xf>
    <xf numFmtId="2" fontId="36" fillId="0" borderId="0" xfId="58" applyNumberFormat="1" applyFont="1" applyFill="1" applyBorder="1" applyAlignment="1">
      <alignment horizontal="center" vertical="top" wrapText="1"/>
      <protection/>
    </xf>
    <xf numFmtId="0" fontId="36" fillId="0" borderId="0" xfId="58" applyFont="1" applyFill="1" applyBorder="1" applyAlignment="1">
      <alignment horizontal="center" vertical="top" wrapText="1"/>
      <protection/>
    </xf>
    <xf numFmtId="2" fontId="37" fillId="0" borderId="13" xfId="58" applyNumberFormat="1" applyFont="1" applyFill="1" applyBorder="1" applyAlignment="1">
      <alignment horizontal="left" vertical="top" wrapText="1"/>
      <protection/>
    </xf>
    <xf numFmtId="2" fontId="37" fillId="0" borderId="0" xfId="58" applyNumberFormat="1" applyFont="1" applyFill="1" applyBorder="1" applyAlignment="1">
      <alignment horizontal="center" vertical="top" wrapText="1"/>
      <protection/>
    </xf>
    <xf numFmtId="2" fontId="23" fillId="0" borderId="11" xfId="58" applyNumberFormat="1" applyFont="1" applyBorder="1" applyAlignment="1">
      <alignment horizontal="center" vertical="top" wrapText="1"/>
      <protection/>
    </xf>
    <xf numFmtId="2" fontId="36" fillId="0" borderId="11" xfId="58" applyNumberFormat="1" applyFont="1" applyBorder="1" applyAlignment="1">
      <alignment horizontal="left" vertical="top" wrapText="1"/>
      <protection/>
    </xf>
    <xf numFmtId="2" fontId="36" fillId="0" borderId="11" xfId="58" applyNumberFormat="1" applyFont="1" applyBorder="1" applyAlignment="1">
      <alignment horizontal="center" vertical="top" wrapText="1"/>
      <protection/>
    </xf>
    <xf numFmtId="0" fontId="36" fillId="0" borderId="11" xfId="58" applyFont="1" applyBorder="1" applyAlignment="1">
      <alignment vertical="top" wrapText="1"/>
      <protection/>
    </xf>
    <xf numFmtId="0" fontId="28" fillId="0" borderId="0" xfId="58" applyFont="1" applyBorder="1" applyAlignment="1" quotePrefix="1">
      <alignment horizontal="center" vertical="top" wrapText="1"/>
      <protection/>
    </xf>
    <xf numFmtId="0" fontId="28" fillId="0" borderId="0" xfId="58" applyFont="1" applyBorder="1" applyAlignment="1">
      <alignment horizontal="left" vertical="top" wrapText="1"/>
      <protection/>
    </xf>
    <xf numFmtId="0" fontId="28" fillId="0" borderId="0" xfId="58" applyFont="1" applyBorder="1" applyAlignment="1" quotePrefix="1">
      <alignment horizontal="left" vertical="top" wrapText="1"/>
      <protection/>
    </xf>
    <xf numFmtId="2" fontId="28" fillId="0" borderId="0" xfId="58" applyNumberFormat="1" applyFont="1" applyBorder="1" applyAlignment="1" quotePrefix="1">
      <alignment horizontal="center" vertical="top" wrapText="1"/>
      <protection/>
    </xf>
    <xf numFmtId="0" fontId="28" fillId="0" borderId="0" xfId="58" applyFont="1" applyBorder="1" applyAlignment="1">
      <alignment horizontal="center" vertical="center" wrapText="1"/>
      <protection/>
    </xf>
    <xf numFmtId="0" fontId="28" fillId="0" borderId="0" xfId="58" applyFont="1" applyBorder="1" applyAlignment="1" quotePrefix="1">
      <alignment horizontal="center" vertical="center" wrapText="1"/>
      <protection/>
    </xf>
    <xf numFmtId="0" fontId="28" fillId="0" borderId="0" xfId="58" applyFont="1" applyBorder="1" applyAlignment="1">
      <alignment horizontal="left" vertical="center" wrapText="1"/>
      <protection/>
    </xf>
    <xf numFmtId="1" fontId="28" fillId="0" borderId="0" xfId="58" applyNumberFormat="1" applyFont="1" applyBorder="1" applyAlignment="1" quotePrefix="1">
      <alignment horizontal="center" vertical="top" wrapText="1"/>
      <protection/>
    </xf>
    <xf numFmtId="2" fontId="28" fillId="0" borderId="0" xfId="58" applyNumberFormat="1" applyFont="1" applyBorder="1" applyAlignment="1">
      <alignment horizontal="right" vertical="center" wrapText="1"/>
      <protection/>
    </xf>
    <xf numFmtId="2" fontId="28" fillId="0" borderId="11" xfId="58" applyNumberFormat="1" applyFont="1" applyBorder="1" applyAlignment="1">
      <alignment horizontal="right" vertical="center" wrapText="1"/>
      <protection/>
    </xf>
    <xf numFmtId="0" fontId="35" fillId="24" borderId="0" xfId="58" applyFont="1" applyFill="1" applyBorder="1" applyAlignment="1">
      <alignment horizontal="center" vertical="top" wrapText="1"/>
      <protection/>
    </xf>
    <xf numFmtId="0" fontId="29" fillId="0" borderId="10" xfId="58" applyFont="1" applyBorder="1" applyAlignment="1">
      <alignment horizontal="center" vertical="center" wrapText="1"/>
      <protection/>
    </xf>
    <xf numFmtId="1" fontId="29" fillId="0" borderId="10" xfId="58" applyNumberFormat="1" applyFont="1" applyBorder="1" applyAlignment="1" quotePrefix="1">
      <alignment horizontal="center" wrapText="1"/>
      <protection/>
    </xf>
    <xf numFmtId="2" fontId="28" fillId="0" borderId="0" xfId="58" applyNumberFormat="1" applyFont="1" applyBorder="1" applyAlignment="1">
      <alignment horizontal="center" vertical="top" wrapText="1"/>
      <protection/>
    </xf>
    <xf numFmtId="0" fontId="28" fillId="0" borderId="0" xfId="0" applyFont="1" applyAlignment="1" quotePrefix="1">
      <alignment horizontal="center" vertical="top" wrapText="1"/>
    </xf>
    <xf numFmtId="0" fontId="28" fillId="0" borderId="0" xfId="0" applyFont="1" applyAlignment="1">
      <alignment horizontal="left" vertical="top" wrapText="1"/>
    </xf>
    <xf numFmtId="2" fontId="28" fillId="0" borderId="0" xfId="0" applyNumberFormat="1" applyFont="1" applyAlignment="1">
      <alignment horizontal="center" vertical="top" wrapText="1"/>
    </xf>
    <xf numFmtId="0" fontId="29" fillId="0" borderId="0" xfId="0" applyFont="1" applyAlignment="1">
      <alignment horizontal="left" vertical="top" wrapText="1"/>
    </xf>
    <xf numFmtId="0" fontId="28" fillId="0" borderId="0" xfId="0" applyFont="1" applyAlignment="1">
      <alignment horizontal="justify" vertical="top" wrapText="1"/>
    </xf>
    <xf numFmtId="0" fontId="28" fillId="0" borderId="0" xfId="0" applyFont="1" applyAlignment="1">
      <alignment horizontal="center" vertical="top" wrapText="1"/>
    </xf>
    <xf numFmtId="0" fontId="29" fillId="0" borderId="0" xfId="0" applyFont="1" applyBorder="1" applyAlignment="1">
      <alignment horizontal="left" vertical="top" wrapText="1"/>
    </xf>
    <xf numFmtId="0" fontId="28" fillId="0" borderId="0" xfId="0" applyFont="1" applyAlignment="1">
      <alignment vertical="top" wrapText="1"/>
    </xf>
    <xf numFmtId="0" fontId="29" fillId="0" borderId="15" xfId="0" applyFont="1" applyBorder="1" applyAlignment="1">
      <alignment horizontal="left" vertical="top" wrapText="1"/>
    </xf>
    <xf numFmtId="0" fontId="23" fillId="24" borderId="0" xfId="0" applyFont="1" applyFill="1" applyAlignment="1">
      <alignment horizontal="center" vertical="top" wrapText="1"/>
    </xf>
    <xf numFmtId="2" fontId="29" fillId="24" borderId="11" xfId="0" applyNumberFormat="1" applyFont="1" applyFill="1" applyBorder="1" applyAlignment="1">
      <alignment horizontal="right" vertical="top" wrapText="1"/>
    </xf>
    <xf numFmtId="0" fontId="29" fillId="0" borderId="16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9" xfId="0" applyFont="1" applyBorder="1" applyAlignment="1">
      <alignment horizontal="center" vertical="top" wrapText="1"/>
    </xf>
    <xf numFmtId="2" fontId="29" fillId="0" borderId="16" xfId="0" applyNumberFormat="1" applyFont="1" applyBorder="1" applyAlignment="1">
      <alignment horizontal="center" vertical="top" wrapText="1"/>
    </xf>
    <xf numFmtId="2" fontId="29" fillId="0" borderId="29" xfId="0" applyNumberFormat="1" applyFont="1" applyBorder="1" applyAlignment="1">
      <alignment horizontal="center" vertical="top" wrapText="1"/>
    </xf>
    <xf numFmtId="0" fontId="29" fillId="0" borderId="10" xfId="0" applyFont="1" applyBorder="1" applyAlignment="1" quotePrefix="1">
      <alignment horizontal="center" vertical="top" wrapText="1"/>
    </xf>
    <xf numFmtId="0" fontId="29" fillId="0" borderId="16" xfId="0" applyFont="1" applyBorder="1" applyAlignment="1" quotePrefix="1">
      <alignment horizontal="center" vertical="top" wrapText="1"/>
    </xf>
    <xf numFmtId="0" fontId="29" fillId="0" borderId="29" xfId="0" applyFont="1" applyBorder="1" applyAlignment="1" quotePrefix="1">
      <alignment horizontal="center" vertical="top" wrapText="1"/>
    </xf>
    <xf numFmtId="2" fontId="1" fillId="0" borderId="0" xfId="0" applyNumberFormat="1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2" fontId="1" fillId="0" borderId="31" xfId="0" applyNumberFormat="1" applyFont="1" applyBorder="1" applyAlignment="1">
      <alignment horizontal="center" vertical="top" wrapText="1"/>
    </xf>
    <xf numFmtId="2" fontId="1" fillId="0" borderId="32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 quotePrefix="1">
      <alignment horizontal="center" vertical="top" wrapText="1"/>
    </xf>
    <xf numFmtId="2" fontId="1" fillId="0" borderId="29" xfId="0" applyNumberFormat="1" applyFont="1" applyBorder="1" applyAlignment="1" quotePrefix="1">
      <alignment horizontal="center" vertical="top" wrapText="1"/>
    </xf>
    <xf numFmtId="0" fontId="1" fillId="0" borderId="10" xfId="0" applyFont="1" applyBorder="1" applyAlignment="1" quotePrefix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1" fillId="0" borderId="29" xfId="0" applyNumberFormat="1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center" vertical="top" wrapText="1"/>
    </xf>
    <xf numFmtId="0" fontId="3" fillId="24" borderId="0" xfId="0" applyFont="1" applyFill="1" applyAlignment="1">
      <alignment horizontal="center" vertical="top" wrapText="1"/>
    </xf>
    <xf numFmtId="2" fontId="1" fillId="0" borderId="27" xfId="0" applyNumberFormat="1" applyFont="1" applyBorder="1" applyAlignment="1">
      <alignment horizontal="center" vertical="top" wrapText="1"/>
    </xf>
    <xf numFmtId="2" fontId="1" fillId="0" borderId="33" xfId="0" applyNumberFormat="1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30" xfId="0" applyNumberFormat="1" applyFont="1" applyBorder="1" applyAlignment="1">
      <alignment horizontal="center" vertical="top" wrapText="1"/>
    </xf>
    <xf numFmtId="2" fontId="1" fillId="24" borderId="11" xfId="0" applyNumberFormat="1" applyFont="1" applyFill="1" applyBorder="1" applyAlignment="1">
      <alignment horizontal="center" vertical="top" wrapText="1"/>
    </xf>
    <xf numFmtId="0" fontId="1" fillId="0" borderId="0" xfId="0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0" fillId="24" borderId="0" xfId="58" applyFont="1" applyFill="1" applyBorder="1" applyAlignment="1">
      <alignment horizontal="center" vertical="top" wrapText="1"/>
      <protection/>
    </xf>
    <xf numFmtId="0" fontId="23" fillId="24" borderId="34" xfId="58" applyFont="1" applyFill="1" applyBorder="1" applyAlignment="1">
      <alignment horizontal="center" vertical="top" wrapText="1"/>
      <protection/>
    </xf>
    <xf numFmtId="0" fontId="23" fillId="24" borderId="11" xfId="58" applyFont="1" applyFill="1" applyBorder="1" applyAlignment="1">
      <alignment horizontal="right" vertical="top" wrapText="1"/>
      <protection/>
    </xf>
    <xf numFmtId="0" fontId="65" fillId="0" borderId="11" xfId="0" applyFont="1" applyBorder="1" applyAlignment="1">
      <alignment horizontal="left" vertical="top" wrapText="1"/>
    </xf>
    <xf numFmtId="2" fontId="61" fillId="0" borderId="10" xfId="0" applyNumberFormat="1" applyFont="1" applyBorder="1" applyAlignment="1" quotePrefix="1">
      <alignment horizontal="center" vertical="top" wrapText="1"/>
    </xf>
    <xf numFmtId="0" fontId="76" fillId="26" borderId="0" xfId="0" applyFont="1" applyFill="1" applyAlignment="1">
      <alignment horizontal="center" vertical="top" wrapText="1"/>
    </xf>
    <xf numFmtId="0" fontId="36" fillId="0" borderId="35" xfId="58" applyFont="1" applyBorder="1" applyAlignment="1">
      <alignment horizontal="center" vertical="top" wrapText="1"/>
      <protection/>
    </xf>
    <xf numFmtId="0" fontId="36" fillId="0" borderId="13" xfId="58" applyFont="1" applyBorder="1" applyAlignment="1">
      <alignment horizontal="justify" vertical="top" wrapText="1"/>
      <protection/>
    </xf>
    <xf numFmtId="0" fontId="36" fillId="0" borderId="36" xfId="58" applyFont="1" applyBorder="1" applyAlignment="1">
      <alignment horizontal="justify" vertical="top" wrapText="1"/>
      <protection/>
    </xf>
    <xf numFmtId="2" fontId="36" fillId="0" borderId="0" xfId="58" applyNumberFormat="1" applyFont="1" applyAlignment="1">
      <alignment horizontal="center" vertical="top" wrapText="1"/>
      <protection/>
    </xf>
    <xf numFmtId="0" fontId="23" fillId="0" borderId="11" xfId="58" applyFont="1" applyBorder="1" applyAlignment="1">
      <alignment horizontal="center" vertical="top" wrapText="1"/>
      <protection/>
    </xf>
    <xf numFmtId="0" fontId="36" fillId="0" borderId="0" xfId="58" applyFont="1" applyFill="1" applyAlignment="1">
      <alignment horizontal="center" vertical="top" wrapText="1"/>
      <protection/>
    </xf>
    <xf numFmtId="0" fontId="36" fillId="0" borderId="37" xfId="58" applyFont="1" applyFill="1" applyBorder="1" applyAlignment="1">
      <alignment horizontal="justify" vertical="top" wrapText="1"/>
      <protection/>
    </xf>
    <xf numFmtId="0" fontId="36" fillId="0" borderId="0" xfId="58" applyFont="1" applyFill="1" applyBorder="1" applyAlignment="1">
      <alignment horizontal="justify" vertical="top" wrapText="1"/>
      <protection/>
    </xf>
    <xf numFmtId="2" fontId="40" fillId="0" borderId="35" xfId="58" applyNumberFormat="1" applyFont="1" applyFill="1" applyBorder="1" applyAlignment="1">
      <alignment horizontal="center" vertical="top" wrapText="1"/>
      <protection/>
    </xf>
    <xf numFmtId="0" fontId="36" fillId="0" borderId="0" xfId="0" applyFont="1" applyBorder="1" applyAlignment="1" quotePrefix="1">
      <alignment horizontal="center" vertical="top" wrapText="1"/>
    </xf>
    <xf numFmtId="0" fontId="36" fillId="0" borderId="37" xfId="0" applyFont="1" applyBorder="1" applyAlignment="1">
      <alignment horizontal="justify" vertical="top" wrapText="1"/>
    </xf>
    <xf numFmtId="0" fontId="36" fillId="0" borderId="0" xfId="0" applyFont="1" applyBorder="1" applyAlignment="1">
      <alignment horizontal="justify" vertical="top" wrapText="1"/>
    </xf>
    <xf numFmtId="0" fontId="36" fillId="0" borderId="0" xfId="0" applyFont="1" applyBorder="1" applyAlignment="1">
      <alignment horizontal="center" vertical="top" wrapText="1"/>
    </xf>
    <xf numFmtId="0" fontId="36" fillId="0" borderId="24" xfId="58" applyFont="1" applyBorder="1" applyAlignment="1">
      <alignment horizontal="justify" vertical="top" wrapText="1"/>
      <protection/>
    </xf>
    <xf numFmtId="0" fontId="36" fillId="0" borderId="0" xfId="58" applyFont="1" applyFill="1" applyAlignment="1" quotePrefix="1">
      <alignment horizontal="center" vertical="top" wrapText="1"/>
      <protection/>
    </xf>
    <xf numFmtId="0" fontId="36" fillId="0" borderId="0" xfId="58" applyFont="1" applyFill="1" applyAlignment="1">
      <alignment horizontal="justify" vertical="top" wrapText="1"/>
      <protection/>
    </xf>
    <xf numFmtId="0" fontId="36" fillId="0" borderId="38" xfId="58" applyFont="1" applyFill="1" applyBorder="1" applyAlignment="1">
      <alignment horizontal="justify" vertical="top" wrapText="1"/>
      <protection/>
    </xf>
    <xf numFmtId="2" fontId="36" fillId="0" borderId="0" xfId="58" applyNumberFormat="1" applyFont="1" applyFill="1" applyAlignment="1">
      <alignment horizontal="center" vertical="top" wrapText="1"/>
      <protection/>
    </xf>
    <xf numFmtId="2" fontId="36" fillId="0" borderId="35" xfId="58" applyNumberFormat="1" applyFont="1" applyBorder="1" applyAlignment="1">
      <alignment horizontal="center" vertical="top" wrapText="1"/>
      <protection/>
    </xf>
    <xf numFmtId="0" fontId="36" fillId="0" borderId="35" xfId="58" applyFont="1" applyFill="1" applyBorder="1" applyAlignment="1">
      <alignment horizontal="center" vertical="top" wrapText="1"/>
      <protection/>
    </xf>
    <xf numFmtId="0" fontId="36" fillId="0" borderId="13" xfId="58" applyFont="1" applyFill="1" applyBorder="1" applyAlignment="1">
      <alignment horizontal="justify" vertical="top" wrapText="1"/>
      <protection/>
    </xf>
    <xf numFmtId="0" fontId="36" fillId="0" borderId="36" xfId="58" applyFont="1" applyFill="1" applyBorder="1" applyAlignment="1">
      <alignment horizontal="justify" vertical="top" wrapText="1"/>
      <protection/>
    </xf>
    <xf numFmtId="0" fontId="36" fillId="0" borderId="24" xfId="58" applyFont="1" applyFill="1" applyBorder="1" applyAlignment="1">
      <alignment horizontal="justify" vertical="top" wrapText="1"/>
      <protection/>
    </xf>
    <xf numFmtId="0" fontId="36" fillId="0" borderId="0" xfId="0" applyFont="1" applyFill="1" applyBorder="1" applyAlignment="1" quotePrefix="1">
      <alignment horizontal="center" vertical="top" wrapText="1"/>
    </xf>
    <xf numFmtId="2" fontId="36" fillId="0" borderId="0" xfId="0" applyNumberFormat="1" applyFont="1" applyFill="1" applyBorder="1" applyAlignment="1">
      <alignment horizontal="justify" vertical="top" wrapText="1"/>
    </xf>
    <xf numFmtId="0" fontId="36" fillId="0" borderId="0" xfId="0" applyFont="1" applyFill="1" applyBorder="1" applyAlignment="1">
      <alignment horizontal="center" vertical="top" wrapText="1"/>
    </xf>
    <xf numFmtId="0" fontId="36" fillId="0" borderId="35" xfId="0" applyFont="1" applyFill="1" applyBorder="1" applyAlignment="1">
      <alignment horizontal="center" vertical="top" wrapText="1"/>
    </xf>
    <xf numFmtId="0" fontId="41" fillId="0" borderId="0" xfId="0" applyFont="1" applyBorder="1" applyAlignment="1">
      <alignment horizontal="center" vertical="top" wrapText="1"/>
    </xf>
    <xf numFmtId="2" fontId="36" fillId="0" borderId="19" xfId="58" applyNumberFormat="1" applyFont="1" applyBorder="1" applyAlignment="1" quotePrefix="1">
      <alignment horizontal="center" vertical="top" wrapText="1"/>
      <protection/>
    </xf>
    <xf numFmtId="2" fontId="36" fillId="0" borderId="29" xfId="58" applyNumberFormat="1" applyFont="1" applyBorder="1" applyAlignment="1" quotePrefix="1">
      <alignment horizontal="center" vertical="top" wrapText="1"/>
      <protection/>
    </xf>
    <xf numFmtId="0" fontId="36" fillId="0" borderId="10" xfId="58" applyFont="1" applyBorder="1" applyAlignment="1" quotePrefix="1">
      <alignment horizontal="center" vertical="top" wrapText="1"/>
      <protection/>
    </xf>
    <xf numFmtId="0" fontId="36" fillId="0" borderId="16" xfId="58" applyFont="1" applyBorder="1" applyAlignment="1" quotePrefix="1">
      <alignment horizontal="center" vertical="top" wrapText="1"/>
      <protection/>
    </xf>
    <xf numFmtId="0" fontId="36" fillId="0" borderId="29" xfId="58" applyFont="1" applyBorder="1" applyAlignment="1" quotePrefix="1">
      <alignment horizontal="center" vertical="top" wrapText="1"/>
      <protection/>
    </xf>
    <xf numFmtId="2" fontId="36" fillId="0" borderId="10" xfId="58" applyNumberFormat="1" applyFont="1" applyBorder="1" applyAlignment="1" quotePrefix="1">
      <alignment horizontal="center" vertical="top" wrapText="1"/>
      <protection/>
    </xf>
    <xf numFmtId="2" fontId="36" fillId="0" borderId="39" xfId="58" applyNumberFormat="1" applyFont="1" applyFill="1" applyBorder="1" applyAlignment="1">
      <alignment horizontal="left" vertical="top" wrapText="1"/>
      <protection/>
    </xf>
    <xf numFmtId="2" fontId="36" fillId="0" borderId="36" xfId="58" applyNumberFormat="1" applyFont="1" applyFill="1" applyBorder="1" applyAlignment="1">
      <alignment horizontal="left" vertical="top" wrapText="1"/>
      <protection/>
    </xf>
    <xf numFmtId="2" fontId="36" fillId="0" borderId="24" xfId="58" applyNumberFormat="1" applyFont="1" applyFill="1" applyBorder="1" applyAlignment="1">
      <alignment horizontal="left" vertical="top" wrapText="1"/>
      <protection/>
    </xf>
    <xf numFmtId="2" fontId="36" fillId="0" borderId="40" xfId="58" applyNumberFormat="1" applyFont="1" applyFill="1" applyBorder="1" applyAlignment="1">
      <alignment horizontal="center" vertical="top" wrapText="1"/>
      <protection/>
    </xf>
    <xf numFmtId="2" fontId="36" fillId="0" borderId="41" xfId="58" applyNumberFormat="1" applyFont="1" applyFill="1" applyBorder="1" applyAlignment="1">
      <alignment horizontal="center" vertical="top" wrapText="1"/>
      <protection/>
    </xf>
    <xf numFmtId="0" fontId="36" fillId="0" borderId="15" xfId="0" applyFont="1" applyFill="1" applyBorder="1" applyAlignment="1">
      <alignment horizontal="center" vertical="top" wrapText="1"/>
    </xf>
    <xf numFmtId="0" fontId="23" fillId="24" borderId="0" xfId="58" applyFont="1" applyFill="1" applyAlignment="1">
      <alignment horizontal="center" vertical="top" wrapText="1"/>
      <protection/>
    </xf>
    <xf numFmtId="2" fontId="36" fillId="24" borderId="11" xfId="58" applyNumberFormat="1" applyFont="1" applyFill="1" applyBorder="1" applyAlignment="1">
      <alignment horizontal="right" vertical="top" wrapText="1"/>
      <protection/>
    </xf>
    <xf numFmtId="0" fontId="40" fillId="0" borderId="17" xfId="58" applyFont="1" applyBorder="1" applyAlignment="1">
      <alignment horizontal="center" vertical="top" wrapText="1"/>
      <protection/>
    </xf>
    <xf numFmtId="0" fontId="40" fillId="0" borderId="30" xfId="58" applyFont="1" applyBorder="1" applyAlignment="1">
      <alignment horizontal="center" vertical="top" wrapText="1"/>
      <protection/>
    </xf>
    <xf numFmtId="2" fontId="36" fillId="0" borderId="10" xfId="58" applyNumberFormat="1" applyFont="1" applyBorder="1" applyAlignment="1">
      <alignment horizontal="center" vertical="center" wrapText="1"/>
      <protection/>
    </xf>
    <xf numFmtId="0" fontId="40" fillId="0" borderId="31" xfId="58" applyFont="1" applyBorder="1" applyAlignment="1">
      <alignment horizontal="center" vertical="top" wrapText="1"/>
      <protection/>
    </xf>
    <xf numFmtId="0" fontId="40" fillId="0" borderId="15" xfId="58" applyFont="1" applyBorder="1" applyAlignment="1">
      <alignment horizontal="center" vertical="top" wrapText="1"/>
      <protection/>
    </xf>
    <xf numFmtId="0" fontId="40" fillId="0" borderId="32" xfId="58" applyFont="1" applyBorder="1" applyAlignment="1">
      <alignment horizontal="center" vertical="top" wrapText="1"/>
      <protection/>
    </xf>
    <xf numFmtId="0" fontId="40" fillId="0" borderId="27" xfId="58" applyFont="1" applyBorder="1" applyAlignment="1">
      <alignment horizontal="center" vertical="top" wrapText="1"/>
      <protection/>
    </xf>
    <xf numFmtId="0" fontId="40" fillId="0" borderId="11" xfId="58" applyFont="1" applyBorder="1" applyAlignment="1">
      <alignment horizontal="center" vertical="top" wrapText="1"/>
      <protection/>
    </xf>
    <xf numFmtId="0" fontId="40" fillId="0" borderId="33" xfId="58" applyFont="1" applyBorder="1" applyAlignment="1">
      <alignment horizontal="center" vertical="top" wrapText="1"/>
      <protection/>
    </xf>
    <xf numFmtId="2" fontId="40" fillId="0" borderId="31" xfId="58" applyNumberFormat="1" applyFont="1" applyBorder="1" applyAlignment="1">
      <alignment horizontal="center" vertical="top" wrapText="1"/>
      <protection/>
    </xf>
    <xf numFmtId="2" fontId="40" fillId="0" borderId="32" xfId="58" applyNumberFormat="1" applyFont="1" applyBorder="1" applyAlignment="1">
      <alignment horizontal="center" vertical="top" wrapText="1"/>
      <protection/>
    </xf>
    <xf numFmtId="2" fontId="40" fillId="0" borderId="27" xfId="58" applyNumberFormat="1" applyFont="1" applyBorder="1" applyAlignment="1">
      <alignment horizontal="center" vertical="top" wrapText="1"/>
      <protection/>
    </xf>
    <xf numFmtId="2" fontId="40" fillId="0" borderId="33" xfId="58" applyNumberFormat="1" applyFont="1" applyBorder="1" applyAlignment="1">
      <alignment horizontal="center" vertical="top" wrapText="1"/>
      <protection/>
    </xf>
    <xf numFmtId="2" fontId="36" fillId="0" borderId="10" xfId="58" applyNumberFormat="1" applyFont="1" applyBorder="1" applyAlignment="1">
      <alignment horizontal="center" vertical="top" wrapText="1"/>
      <protection/>
    </xf>
    <xf numFmtId="0" fontId="36" fillId="0" borderId="10" xfId="58" applyFont="1" applyBorder="1" applyAlignment="1">
      <alignment horizontal="center" vertical="center" textRotation="90" wrapText="1"/>
      <protection/>
    </xf>
    <xf numFmtId="0" fontId="1" fillId="0" borderId="0" xfId="58" applyFont="1" applyAlignment="1" quotePrefix="1">
      <alignment horizontal="center" vertical="top" wrapText="1"/>
      <protection/>
    </xf>
    <xf numFmtId="0" fontId="1" fillId="0" borderId="0" xfId="58" applyFont="1" applyAlignment="1">
      <alignment horizontal="justify" vertical="top" wrapText="1"/>
      <protection/>
    </xf>
    <xf numFmtId="0" fontId="1" fillId="0" borderId="0" xfId="58" applyFont="1" applyAlignment="1">
      <alignment horizontal="center" vertical="top" wrapText="1"/>
      <protection/>
    </xf>
    <xf numFmtId="0" fontId="72" fillId="0" borderId="11" xfId="58" applyFont="1" applyFill="1" applyBorder="1" applyAlignment="1">
      <alignment horizontal="center" vertical="top" wrapText="1"/>
      <protection/>
    </xf>
    <xf numFmtId="0" fontId="72" fillId="0" borderId="15" xfId="58" applyFont="1" applyFill="1" applyBorder="1" applyAlignment="1">
      <alignment horizontal="center" vertical="top" wrapText="1"/>
      <protection/>
    </xf>
    <xf numFmtId="0" fontId="1" fillId="0" borderId="0" xfId="58" applyFont="1" applyAlignment="1">
      <alignment horizontal="left" vertical="top" wrapText="1"/>
      <protection/>
    </xf>
    <xf numFmtId="0" fontId="74" fillId="0" borderId="0" xfId="58" applyFont="1" applyAlignment="1">
      <alignment horizontal="right" vertical="top" wrapText="1"/>
      <protection/>
    </xf>
    <xf numFmtId="0" fontId="3" fillId="0" borderId="0" xfId="58" applyFont="1" applyFill="1" applyAlignment="1">
      <alignment horizontal="center" vertical="top" wrapText="1"/>
      <protection/>
    </xf>
    <xf numFmtId="0" fontId="3" fillId="0" borderId="0" xfId="58" applyFont="1" applyAlignment="1">
      <alignment horizontal="center" vertical="top" wrapText="1"/>
      <protection/>
    </xf>
    <xf numFmtId="0" fontId="1" fillId="0" borderId="0" xfId="58" applyFont="1" applyFill="1" applyAlignment="1" quotePrefix="1">
      <alignment horizontal="center" vertical="top" wrapText="1"/>
      <protection/>
    </xf>
    <xf numFmtId="0" fontId="1" fillId="0" borderId="0" xfId="58" applyFont="1" applyFill="1" applyAlignment="1">
      <alignment horizontal="justify" vertical="top" wrapText="1"/>
      <protection/>
    </xf>
    <xf numFmtId="0" fontId="1" fillId="0" borderId="0" xfId="58" applyFont="1" applyFill="1" applyAlignment="1">
      <alignment horizontal="center" vertical="top" wrapText="1"/>
      <protection/>
    </xf>
    <xf numFmtId="0" fontId="60" fillId="0" borderId="11" xfId="58" applyFont="1" applyBorder="1" applyAlignment="1">
      <alignment horizontal="center" vertical="top" wrapText="1"/>
      <protection/>
    </xf>
    <xf numFmtId="0" fontId="35" fillId="0" borderId="15" xfId="58" applyFont="1" applyBorder="1" applyAlignment="1">
      <alignment horizontal="center" vertical="top" wrapText="1"/>
      <protection/>
    </xf>
    <xf numFmtId="0" fontId="36" fillId="0" borderId="0" xfId="58" applyFont="1" applyBorder="1" applyAlignment="1" quotePrefix="1">
      <alignment horizontal="center" vertical="top" wrapText="1"/>
      <protection/>
    </xf>
    <xf numFmtId="0" fontId="36" fillId="0" borderId="0" xfId="58" applyFont="1" applyBorder="1" applyAlignment="1">
      <alignment horizontal="justify" vertical="top" wrapText="1"/>
      <protection/>
    </xf>
    <xf numFmtId="2" fontId="36" fillId="0" borderId="0" xfId="58" applyNumberFormat="1" applyFont="1" applyBorder="1" applyAlignment="1">
      <alignment horizontal="center" vertical="top" wrapText="1"/>
      <protection/>
    </xf>
    <xf numFmtId="0" fontId="67" fillId="0" borderId="0" xfId="58" applyFont="1" applyBorder="1" applyAlignment="1" quotePrefix="1">
      <alignment horizontal="center" vertical="top" wrapText="1"/>
      <protection/>
    </xf>
    <xf numFmtId="0" fontId="67" fillId="0" borderId="0" xfId="58" applyFont="1" applyBorder="1" applyAlignment="1">
      <alignment horizontal="justify" vertical="top" wrapText="1"/>
      <protection/>
    </xf>
    <xf numFmtId="2" fontId="67" fillId="0" borderId="0" xfId="58" applyNumberFormat="1" applyFont="1" applyBorder="1" applyAlignment="1">
      <alignment horizontal="center" vertical="top" wrapText="1"/>
      <protection/>
    </xf>
    <xf numFmtId="0" fontId="67" fillId="0" borderId="0" xfId="58" applyFont="1" applyBorder="1" applyAlignment="1">
      <alignment horizontal="center" vertical="top" wrapText="1"/>
      <protection/>
    </xf>
    <xf numFmtId="0" fontId="36" fillId="0" borderId="0" xfId="58" applyFont="1" applyBorder="1" applyAlignment="1">
      <alignment horizontal="center" vertical="top" wrapText="1"/>
      <protection/>
    </xf>
    <xf numFmtId="2" fontId="37" fillId="0" borderId="10" xfId="58" applyNumberFormat="1" applyFont="1" applyBorder="1" applyAlignment="1" quotePrefix="1">
      <alignment horizontal="center" vertical="top" wrapText="1"/>
      <protection/>
    </xf>
    <xf numFmtId="0" fontId="37" fillId="0" borderId="10" xfId="58" applyFont="1" applyBorder="1" applyAlignment="1" quotePrefix="1">
      <alignment horizontal="center" vertical="top" wrapText="1"/>
      <protection/>
    </xf>
    <xf numFmtId="0" fontId="37" fillId="0" borderId="16" xfId="58" applyFont="1" applyBorder="1" applyAlignment="1" quotePrefix="1">
      <alignment horizontal="center" vertical="top" wrapText="1"/>
      <protection/>
    </xf>
    <xf numFmtId="0" fontId="37" fillId="0" borderId="19" xfId="58" applyFont="1" applyBorder="1" applyAlignment="1" quotePrefix="1">
      <alignment horizontal="center" vertical="top" wrapText="1"/>
      <protection/>
    </xf>
    <xf numFmtId="0" fontId="37" fillId="0" borderId="29" xfId="58" applyFont="1" applyBorder="1" applyAlignment="1" quotePrefix="1">
      <alignment horizontal="center" vertical="top" wrapText="1"/>
      <protection/>
    </xf>
    <xf numFmtId="0" fontId="36" fillId="24" borderId="11" xfId="58" applyFont="1" applyFill="1" applyBorder="1" applyAlignment="1">
      <alignment horizontal="center" vertical="top" wrapText="1"/>
      <protection/>
    </xf>
    <xf numFmtId="0" fontId="37" fillId="0" borderId="17" xfId="58" applyFont="1" applyBorder="1" applyAlignment="1">
      <alignment horizontal="center" vertical="center" wrapText="1"/>
      <protection/>
    </xf>
    <xf numFmtId="0" fontId="37" fillId="0" borderId="30" xfId="58" applyFont="1" applyBorder="1" applyAlignment="1">
      <alignment horizontal="center" vertical="center" wrapText="1"/>
      <protection/>
    </xf>
    <xf numFmtId="2" fontId="37" fillId="0" borderId="10" xfId="58" applyNumberFormat="1" applyFont="1" applyBorder="1" applyAlignment="1">
      <alignment horizontal="center" vertical="center" wrapText="1"/>
      <protection/>
    </xf>
    <xf numFmtId="0" fontId="37" fillId="0" borderId="31" xfId="58" applyFont="1" applyBorder="1" applyAlignment="1">
      <alignment horizontal="center" vertical="center" wrapText="1"/>
      <protection/>
    </xf>
    <xf numFmtId="0" fontId="37" fillId="0" borderId="15" xfId="58" applyFont="1" applyBorder="1" applyAlignment="1">
      <alignment horizontal="center" vertical="center" wrapText="1"/>
      <protection/>
    </xf>
    <xf numFmtId="0" fontId="37" fillId="0" borderId="32" xfId="58" applyFont="1" applyBorder="1" applyAlignment="1">
      <alignment horizontal="center" vertical="center" wrapText="1"/>
      <protection/>
    </xf>
    <xf numFmtId="0" fontId="37" fillId="0" borderId="27" xfId="58" applyFont="1" applyBorder="1" applyAlignment="1">
      <alignment horizontal="center" vertical="center" wrapText="1"/>
      <protection/>
    </xf>
    <xf numFmtId="0" fontId="37" fillId="0" borderId="11" xfId="58" applyFont="1" applyBorder="1" applyAlignment="1">
      <alignment horizontal="center" vertical="center" wrapText="1"/>
      <protection/>
    </xf>
    <xf numFmtId="0" fontId="37" fillId="0" borderId="33" xfId="58" applyFont="1" applyBorder="1" applyAlignment="1">
      <alignment horizontal="center" vertical="center" wrapText="1"/>
      <protection/>
    </xf>
    <xf numFmtId="2" fontId="37" fillId="0" borderId="19" xfId="58" applyNumberFormat="1" applyFont="1" applyBorder="1" applyAlignment="1">
      <alignment horizontal="center" vertical="top" wrapText="1"/>
      <protection/>
    </xf>
    <xf numFmtId="2" fontId="37" fillId="0" borderId="29" xfId="58" applyNumberFormat="1" applyFont="1" applyBorder="1" applyAlignment="1">
      <alignment horizontal="center" vertical="top" wrapText="1"/>
      <protection/>
    </xf>
    <xf numFmtId="0" fontId="37" fillId="0" borderId="17" xfId="58" applyFont="1" applyBorder="1" applyAlignment="1">
      <alignment horizontal="center" vertical="center" textRotation="90" wrapText="1"/>
      <protection/>
    </xf>
    <xf numFmtId="0" fontId="37" fillId="0" borderId="30" xfId="58" applyFont="1" applyBorder="1" applyAlignment="1">
      <alignment horizontal="center" vertical="center" textRotation="90" wrapText="1"/>
      <protection/>
    </xf>
    <xf numFmtId="2" fontId="62" fillId="0" borderId="42" xfId="58" applyNumberFormat="1" applyFont="1" applyBorder="1" applyAlignment="1">
      <alignment horizontal="center" vertical="center" wrapText="1"/>
      <protection/>
    </xf>
    <xf numFmtId="2" fontId="62" fillId="0" borderId="43" xfId="58" applyNumberFormat="1" applyFont="1" applyBorder="1" applyAlignment="1">
      <alignment horizontal="center" vertical="center" wrapText="1"/>
      <protection/>
    </xf>
    <xf numFmtId="0" fontId="62" fillId="0" borderId="28" xfId="58" applyFont="1" applyBorder="1" applyAlignment="1">
      <alignment horizontal="center" vertical="center" wrapText="1"/>
      <protection/>
    </xf>
    <xf numFmtId="0" fontId="62" fillId="0" borderId="42" xfId="58" applyFont="1" applyBorder="1" applyAlignment="1">
      <alignment horizontal="center" vertical="center" wrapText="1"/>
      <protection/>
    </xf>
    <xf numFmtId="0" fontId="62" fillId="0" borderId="43" xfId="58" applyFont="1" applyBorder="1" applyAlignment="1">
      <alignment horizontal="center" vertical="center" wrapText="1"/>
      <protection/>
    </xf>
    <xf numFmtId="2" fontId="62" fillId="0" borderId="28" xfId="58" applyNumberFormat="1" applyFont="1" applyBorder="1" applyAlignment="1">
      <alignment horizontal="center" vertical="center" wrapText="1"/>
      <protection/>
    </xf>
    <xf numFmtId="0" fontId="28" fillId="0" borderId="18" xfId="58" applyFont="1" applyBorder="1" applyAlignment="1">
      <alignment horizontal="left" vertical="center" wrapText="1"/>
      <protection/>
    </xf>
    <xf numFmtId="0" fontId="62" fillId="0" borderId="18" xfId="60" applyFont="1" applyBorder="1" applyAlignment="1">
      <alignment horizontal="left" vertical="center" wrapText="1"/>
      <protection/>
    </xf>
    <xf numFmtId="0" fontId="62" fillId="0" borderId="18" xfId="58" applyFont="1" applyBorder="1" applyAlignment="1">
      <alignment horizontal="left" vertical="center" wrapText="1"/>
      <protection/>
    </xf>
    <xf numFmtId="0" fontId="29" fillId="0" borderId="16" xfId="58" applyFont="1" applyBorder="1" applyAlignment="1">
      <alignment horizontal="center" vertical="center" wrapText="1"/>
      <protection/>
    </xf>
    <xf numFmtId="0" fontId="29" fillId="0" borderId="19" xfId="58" applyFont="1" applyBorder="1" applyAlignment="1">
      <alignment horizontal="center" vertical="center" wrapText="1"/>
      <protection/>
    </xf>
    <xf numFmtId="0" fontId="29" fillId="0" borderId="29" xfId="58" applyFont="1" applyBorder="1" applyAlignment="1">
      <alignment horizontal="center" vertical="center" wrapText="1"/>
      <protection/>
    </xf>
    <xf numFmtId="1" fontId="29" fillId="0" borderId="44" xfId="58" applyNumberFormat="1" applyFont="1" applyBorder="1" applyAlignment="1" quotePrefix="1">
      <alignment horizontal="center" wrapText="1"/>
      <protection/>
    </xf>
    <xf numFmtId="1" fontId="29" fillId="0" borderId="45" xfId="58" applyNumberFormat="1" applyFont="1" applyBorder="1" applyAlignment="1" quotePrefix="1">
      <alignment horizontal="center" wrapText="1"/>
      <protection/>
    </xf>
    <xf numFmtId="1" fontId="29" fillId="0" borderId="46" xfId="58" applyNumberFormat="1" applyFont="1" applyBorder="1" applyAlignment="1" quotePrefix="1">
      <alignment horizontal="center" wrapText="1"/>
      <protection/>
    </xf>
    <xf numFmtId="0" fontId="28" fillId="0" borderId="18" xfId="58" applyFont="1" applyBorder="1" applyAlignment="1" quotePrefix="1">
      <alignment horizontal="center" vertical="top" wrapText="1"/>
      <protection/>
    </xf>
    <xf numFmtId="0" fontId="28" fillId="0" borderId="18" xfId="58" applyFont="1" applyBorder="1" applyAlignment="1">
      <alignment horizontal="left" vertical="top" wrapText="1"/>
      <protection/>
    </xf>
    <xf numFmtId="2" fontId="28" fillId="0" borderId="18" xfId="58" applyNumberFormat="1" applyFont="1" applyBorder="1" applyAlignment="1">
      <alignment horizontal="center" vertical="top" wrapText="1"/>
      <protection/>
    </xf>
    <xf numFmtId="0" fontId="28" fillId="0" borderId="18" xfId="58" applyFont="1" applyBorder="1" applyAlignment="1">
      <alignment horizontal="center" vertical="center" wrapText="1"/>
      <protection/>
    </xf>
    <xf numFmtId="2" fontId="28" fillId="0" borderId="18" xfId="58" applyNumberFormat="1" applyFont="1" applyBorder="1" applyAlignment="1">
      <alignment horizontal="center" vertical="center" wrapText="1"/>
      <protection/>
    </xf>
    <xf numFmtId="2" fontId="28" fillId="0" borderId="18" xfId="58" applyNumberFormat="1" applyFont="1" applyBorder="1" applyAlignment="1">
      <alignment horizontal="right" vertical="center" wrapText="1"/>
      <protection/>
    </xf>
    <xf numFmtId="0" fontId="28" fillId="0" borderId="18" xfId="58" applyFont="1" applyBorder="1" applyAlignment="1" quotePrefix="1">
      <alignment horizontal="left" vertical="top" wrapText="1"/>
      <protection/>
    </xf>
    <xf numFmtId="2" fontId="28" fillId="0" borderId="18" xfId="58" applyNumberFormat="1" applyFont="1" applyBorder="1" applyAlignment="1" quotePrefix="1">
      <alignment horizontal="center" vertical="top" wrapText="1"/>
      <protection/>
    </xf>
    <xf numFmtId="0" fontId="62" fillId="0" borderId="18" xfId="58" applyFont="1" applyBorder="1" applyAlignment="1" quotePrefix="1">
      <alignment horizontal="left" vertical="top" wrapText="1"/>
      <protection/>
    </xf>
    <xf numFmtId="0" fontId="28" fillId="0" borderId="18" xfId="58" applyFont="1" applyBorder="1" applyAlignment="1" quotePrefix="1">
      <alignment horizontal="center" vertical="center" wrapText="1"/>
      <protection/>
    </xf>
    <xf numFmtId="0" fontId="62" fillId="0" borderId="18" xfId="58" applyFont="1" applyBorder="1" applyAlignment="1" quotePrefix="1">
      <alignment horizontal="center" vertical="center" wrapText="1"/>
      <protection/>
    </xf>
    <xf numFmtId="2" fontId="62" fillId="0" borderId="18" xfId="58" applyNumberFormat="1" applyFont="1" applyBorder="1" applyAlignment="1">
      <alignment horizontal="center" vertical="center" wrapText="1"/>
      <protection/>
    </xf>
    <xf numFmtId="0" fontId="62" fillId="0" borderId="18" xfId="58" applyFont="1" applyBorder="1" applyAlignment="1">
      <alignment horizontal="center" vertical="center" wrapText="1"/>
      <protection/>
    </xf>
    <xf numFmtId="2" fontId="62" fillId="0" borderId="18" xfId="58" applyNumberFormat="1" applyFont="1" applyBorder="1" applyAlignment="1">
      <alignment horizontal="right" vertical="center" wrapText="1"/>
      <protection/>
    </xf>
    <xf numFmtId="1" fontId="62" fillId="0" borderId="18" xfId="58" applyNumberFormat="1" applyFont="1" applyBorder="1" applyAlignment="1" quotePrefix="1">
      <alignment horizontal="center" vertical="top" wrapText="1"/>
      <protection/>
    </xf>
    <xf numFmtId="0" fontId="62" fillId="0" borderId="18" xfId="58" applyFont="1" applyBorder="1" applyAlignment="1">
      <alignment horizontal="left" vertical="top" wrapText="1"/>
      <protection/>
    </xf>
    <xf numFmtId="2" fontId="62" fillId="0" borderId="18" xfId="58" applyNumberFormat="1" applyFont="1" applyBorder="1" applyAlignment="1" quotePrefix="1">
      <alignment horizontal="center" vertical="top" wrapText="1"/>
      <protection/>
    </xf>
    <xf numFmtId="0" fontId="62" fillId="0" borderId="18" xfId="58" applyFont="1" applyBorder="1" applyAlignment="1" quotePrefix="1">
      <alignment horizontal="center" vertical="top" wrapText="1"/>
      <protection/>
    </xf>
    <xf numFmtId="0" fontId="36" fillId="0" borderId="18" xfId="58" applyFont="1" applyBorder="1" applyAlignment="1">
      <alignment horizontal="left" vertical="top" wrapText="1"/>
      <protection/>
    </xf>
    <xf numFmtId="0" fontId="36" fillId="0" borderId="18" xfId="58" applyFont="1" applyBorder="1" applyAlignment="1" quotePrefix="1">
      <alignment horizontal="left" vertical="top" wrapText="1"/>
      <protection/>
    </xf>
    <xf numFmtId="2" fontId="64" fillId="0" borderId="18" xfId="58" applyNumberFormat="1" applyFont="1" applyBorder="1" applyAlignment="1" quotePrefix="1">
      <alignment horizontal="center" vertical="top" wrapText="1"/>
      <protection/>
    </xf>
    <xf numFmtId="2" fontId="62" fillId="0" borderId="18" xfId="58" applyNumberFormat="1" applyFont="1" applyBorder="1" applyAlignment="1">
      <alignment horizontal="center" vertical="top" wrapText="1"/>
      <protection/>
    </xf>
    <xf numFmtId="0" fontId="62" fillId="0" borderId="18" xfId="58" applyFont="1" applyBorder="1" applyAlignment="1">
      <alignment horizontal="center" vertical="top" wrapText="1"/>
      <protection/>
    </xf>
    <xf numFmtId="2" fontId="62" fillId="0" borderId="18" xfId="58" applyNumberFormat="1" applyFont="1" applyBorder="1" applyAlignment="1">
      <alignment horizontal="left" vertical="center" wrapText="1"/>
      <protection/>
    </xf>
    <xf numFmtId="0" fontId="62" fillId="0" borderId="18" xfId="58" applyFont="1" applyBorder="1" applyAlignment="1" quotePrefix="1">
      <alignment horizontal="left" vertical="center" wrapText="1"/>
      <protection/>
    </xf>
    <xf numFmtId="2" fontId="62" fillId="0" borderId="18" xfId="60" applyNumberFormat="1" applyFont="1" applyBorder="1" applyAlignment="1">
      <alignment horizontal="center" vertical="center"/>
      <protection/>
    </xf>
    <xf numFmtId="0" fontId="28" fillId="0" borderId="18" xfId="58" applyFont="1" applyBorder="1" applyAlignment="1">
      <alignment horizontal="center" vertical="top" wrapText="1"/>
      <protection/>
    </xf>
    <xf numFmtId="0" fontId="28" fillId="0" borderId="18" xfId="58" applyFont="1" applyBorder="1" applyAlignment="1" quotePrefix="1">
      <alignment horizontal="left" vertical="center" wrapText="1"/>
      <protection/>
    </xf>
    <xf numFmtId="2" fontId="62" fillId="0" borderId="18" xfId="58" applyNumberFormat="1" applyFont="1" applyBorder="1" applyAlignment="1">
      <alignment horizontal="left" vertical="top" wrapText="1"/>
      <protection/>
    </xf>
    <xf numFmtId="2" fontId="64" fillId="0" borderId="18" xfId="58" applyNumberFormat="1" applyFont="1" applyBorder="1" applyAlignment="1">
      <alignment horizontal="center" vertical="top" wrapText="1"/>
      <protection/>
    </xf>
    <xf numFmtId="1" fontId="62" fillId="0" borderId="18" xfId="58" applyNumberFormat="1" applyFont="1" applyBorder="1" applyAlignment="1">
      <alignment horizontal="left" vertical="top" wrapText="1"/>
      <protection/>
    </xf>
    <xf numFmtId="2" fontId="28" fillId="0" borderId="18" xfId="58" applyNumberFormat="1" applyFont="1" applyBorder="1" applyAlignment="1">
      <alignment horizontal="left" vertical="center" wrapText="1"/>
      <protection/>
    </xf>
    <xf numFmtId="1" fontId="28" fillId="0" borderId="18" xfId="58" applyNumberFormat="1" applyFont="1" applyBorder="1" applyAlignment="1">
      <alignment horizontal="left" vertical="center" wrapText="1"/>
      <protection/>
    </xf>
    <xf numFmtId="0" fontId="0" fillId="0" borderId="18" xfId="58" applyBorder="1">
      <alignment/>
      <protection/>
    </xf>
    <xf numFmtId="1" fontId="62" fillId="0" borderId="18" xfId="58" applyNumberFormat="1" applyFont="1" applyBorder="1" applyAlignment="1">
      <alignment horizontal="left" vertical="center" wrapText="1"/>
      <protection/>
    </xf>
    <xf numFmtId="0" fontId="29" fillId="0" borderId="10" xfId="58" applyFont="1" applyBorder="1" applyAlignment="1" quotePrefix="1">
      <alignment horizontal="center" vertical="top" wrapText="1"/>
      <protection/>
    </xf>
    <xf numFmtId="0" fontId="28" fillId="0" borderId="15" xfId="58" applyFont="1" applyBorder="1" applyAlignment="1">
      <alignment horizontal="left" vertical="top" wrapText="1"/>
      <protection/>
    </xf>
    <xf numFmtId="0" fontId="29" fillId="0" borderId="16" xfId="58" applyFont="1" applyBorder="1" applyAlignment="1">
      <alignment horizontal="center" vertical="top" wrapText="1"/>
      <protection/>
    </xf>
    <xf numFmtId="0" fontId="29" fillId="0" borderId="19" xfId="58" applyFont="1" applyBorder="1" applyAlignment="1">
      <alignment horizontal="center" vertical="top" wrapText="1"/>
      <protection/>
    </xf>
    <xf numFmtId="0" fontId="29" fillId="0" borderId="29" xfId="58" applyFont="1" applyBorder="1" applyAlignment="1">
      <alignment horizontal="center" vertical="top" wrapText="1"/>
      <protection/>
    </xf>
    <xf numFmtId="0" fontId="29" fillId="0" borderId="16" xfId="58" applyFont="1" applyBorder="1" applyAlignment="1" quotePrefix="1">
      <alignment horizontal="center" vertical="top" wrapText="1"/>
      <protection/>
    </xf>
    <xf numFmtId="0" fontId="29" fillId="0" borderId="19" xfId="58" applyFont="1" applyBorder="1" applyAlignment="1" quotePrefix="1">
      <alignment horizontal="center" vertical="top" wrapText="1"/>
      <protection/>
    </xf>
    <xf numFmtId="0" fontId="29" fillId="0" borderId="29" xfId="58" applyFont="1" applyBorder="1" applyAlignment="1" quotePrefix="1">
      <alignment horizontal="center" vertical="top" wrapText="1"/>
      <protection/>
    </xf>
    <xf numFmtId="0" fontId="23" fillId="26" borderId="47" xfId="58" applyFont="1" applyFill="1" applyBorder="1" applyAlignment="1">
      <alignment horizontal="center" vertical="top" wrapText="1"/>
      <protection/>
    </xf>
    <xf numFmtId="0" fontId="23" fillId="26" borderId="0" xfId="58" applyFont="1" applyFill="1" applyBorder="1" applyAlignment="1">
      <alignment horizontal="center" vertical="top" wrapText="1"/>
      <protection/>
    </xf>
    <xf numFmtId="0" fontId="28" fillId="0" borderId="0" xfId="58" applyFont="1" applyAlignment="1" quotePrefix="1">
      <alignment horizontal="center" vertical="top" wrapText="1"/>
      <protection/>
    </xf>
    <xf numFmtId="0" fontId="28" fillId="0" borderId="0" xfId="58" applyFont="1" applyAlignment="1">
      <alignment horizontal="left" vertical="top" wrapText="1"/>
      <protection/>
    </xf>
    <xf numFmtId="2" fontId="28" fillId="0" borderId="0" xfId="58" applyNumberFormat="1" applyFont="1" applyAlignment="1">
      <alignment horizontal="center" vertical="center" wrapText="1"/>
      <protection/>
    </xf>
    <xf numFmtId="0" fontId="28" fillId="0" borderId="0" xfId="58" applyFont="1" applyAlignment="1">
      <alignment horizontal="center" vertical="top" wrapText="1"/>
      <protection/>
    </xf>
    <xf numFmtId="2" fontId="28" fillId="0" borderId="0" xfId="58" applyNumberFormat="1" applyFont="1" applyAlignment="1">
      <alignment horizontal="center" vertical="top" wrapText="1"/>
      <protection/>
    </xf>
    <xf numFmtId="0" fontId="28" fillId="26" borderId="0" xfId="58" applyFont="1" applyFill="1" applyBorder="1" applyAlignment="1">
      <alignment horizontal="right" vertical="top"/>
      <protection/>
    </xf>
    <xf numFmtId="0" fontId="28" fillId="0" borderId="10" xfId="58" applyFont="1" applyBorder="1" applyAlignment="1" quotePrefix="1">
      <alignment horizontal="center" vertical="top" wrapText="1"/>
      <protection/>
    </xf>
    <xf numFmtId="0" fontId="28" fillId="0" borderId="15" xfId="58" applyFont="1" applyBorder="1" applyAlignment="1" quotePrefix="1">
      <alignment horizontal="center" vertical="top" wrapText="1"/>
      <protection/>
    </xf>
    <xf numFmtId="2" fontId="28" fillId="0" borderId="15" xfId="58" applyNumberFormat="1" applyFont="1" applyBorder="1" applyAlignment="1">
      <alignment horizontal="center" vertical="center" wrapText="1"/>
      <protection/>
    </xf>
    <xf numFmtId="2" fontId="28" fillId="0" borderId="0" xfId="58" applyNumberFormat="1" applyFont="1" applyBorder="1" applyAlignment="1">
      <alignment horizontal="center" vertical="center" wrapText="1"/>
      <protection/>
    </xf>
    <xf numFmtId="0" fontId="28" fillId="0" borderId="15" xfId="58" applyFont="1" applyBorder="1" applyAlignment="1">
      <alignment horizontal="center" vertical="top" wrapText="1"/>
      <protection/>
    </xf>
    <xf numFmtId="0" fontId="28" fillId="0" borderId="0" xfId="58" applyFont="1" applyBorder="1" applyAlignment="1">
      <alignment horizontal="center" vertical="top" wrapText="1"/>
      <protection/>
    </xf>
    <xf numFmtId="0" fontId="62" fillId="0" borderId="0" xfId="58" applyFont="1" applyBorder="1" applyAlignment="1">
      <alignment horizontal="left" vertical="top" wrapText="1"/>
      <protection/>
    </xf>
    <xf numFmtId="0" fontId="29" fillId="0" borderId="0" xfId="58" applyFont="1" applyFill="1" applyBorder="1" applyAlignment="1">
      <alignment horizontal="center" vertical="top" wrapText="1"/>
      <protection/>
    </xf>
    <xf numFmtId="0" fontId="1" fillId="0" borderId="16" xfId="0" applyFont="1" applyBorder="1" applyAlignment="1" quotePrefix="1">
      <alignment horizontal="center" vertical="top" wrapText="1"/>
    </xf>
    <xf numFmtId="0" fontId="1" fillId="0" borderId="19" xfId="0" applyFont="1" applyBorder="1" applyAlignment="1" quotePrefix="1">
      <alignment horizontal="center" vertical="top" wrapText="1"/>
    </xf>
    <xf numFmtId="0" fontId="1" fillId="0" borderId="29" xfId="0" applyFont="1" applyBorder="1" applyAlignment="1" quotePrefix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0" fontId="3" fillId="0" borderId="15" xfId="0" applyFont="1" applyBorder="1" applyAlignment="1" quotePrefix="1">
      <alignment horizontal="left" vertical="top" wrapText="1"/>
    </xf>
    <xf numFmtId="0" fontId="1" fillId="24" borderId="11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 quotePrefix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 quotePrefix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top" wrapText="1"/>
    </xf>
    <xf numFmtId="0" fontId="59" fillId="24" borderId="11" xfId="0" applyFont="1" applyFill="1" applyBorder="1" applyAlignment="1">
      <alignment horizontal="center" vertical="top" wrapText="1"/>
    </xf>
    <xf numFmtId="0" fontId="26" fillId="0" borderId="15" xfId="0" applyFont="1" applyBorder="1" applyAlignment="1">
      <alignment horizontal="left" vertical="center"/>
    </xf>
    <xf numFmtId="0" fontId="35" fillId="24" borderId="0" xfId="0" applyFont="1" applyFill="1" applyAlignment="1">
      <alignment horizontal="center" vertical="top" wrapText="1"/>
    </xf>
    <xf numFmtId="0" fontId="24" fillId="24" borderId="11" xfId="0" applyFont="1" applyFill="1" applyBorder="1" applyAlignment="1">
      <alignment horizontal="right" vertical="top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 quotePrefix="1">
      <alignment horizontal="center" vertical="center" wrapText="1"/>
    </xf>
    <xf numFmtId="0" fontId="24" fillId="0" borderId="48" xfId="0" applyFont="1" applyBorder="1" applyAlignment="1">
      <alignment horizontal="center" vertical="top" wrapText="1"/>
    </xf>
    <xf numFmtId="0" fontId="24" fillId="0" borderId="49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left" vertical="top" wrapText="1"/>
    </xf>
    <xf numFmtId="0" fontId="24" fillId="0" borderId="36" xfId="0" applyFont="1" applyBorder="1" applyAlignment="1">
      <alignment horizontal="left" vertical="top" wrapText="1"/>
    </xf>
    <xf numFmtId="0" fontId="24" fillId="0" borderId="24" xfId="0" applyFont="1" applyBorder="1" applyAlignment="1">
      <alignment horizontal="left" vertical="top" wrapText="1"/>
    </xf>
    <xf numFmtId="2" fontId="24" fillId="0" borderId="13" xfId="0" applyNumberFormat="1" applyFont="1" applyBorder="1" applyAlignment="1">
      <alignment horizontal="center" vertical="top" wrapText="1"/>
    </xf>
    <xf numFmtId="2" fontId="24" fillId="0" borderId="36" xfId="0" applyNumberFormat="1" applyFont="1" applyBorder="1" applyAlignment="1">
      <alignment horizontal="center" vertical="top" wrapText="1"/>
    </xf>
    <xf numFmtId="2" fontId="24" fillId="0" borderId="24" xfId="0" applyNumberFormat="1" applyFont="1" applyBorder="1" applyAlignment="1">
      <alignment horizontal="center" vertical="top" wrapText="1"/>
    </xf>
    <xf numFmtId="2" fontId="24" fillId="0" borderId="0" xfId="0" applyNumberFormat="1" applyFont="1" applyBorder="1" applyAlignment="1">
      <alignment horizontal="left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3" xfId="60"/>
    <cellStyle name="Normal 30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admin\Desktop\NRHM%20Meeting%20May.%202010\NRHM%20Meeting%20May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HP\Desktop\PWD%20Progress%20Report-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BSTRACT(NRHM)"/>
      <sheetName val="ABSTRACT (BP-10-11)"/>
      <sheetName val="State Plan"/>
      <sheetName val="1st Phase DHH"/>
      <sheetName val="2nd Phase DHH"/>
      <sheetName val="3rd Phase DHH"/>
      <sheetName val="SDH"/>
      <sheetName val="Sheet2"/>
      <sheetName val="Sheet4"/>
      <sheetName val="progress"/>
      <sheetName val="Sheet3"/>
      <sheetName val="SDH 09-10"/>
      <sheetName val="E &amp; F Type "/>
      <sheetName val="OSHP"/>
      <sheetName val="Drug Ware House"/>
      <sheetName val="CHC &amp; PHC"/>
      <sheetName val="6-Staff Qtrs."/>
      <sheetName val="Trauma, ANM"/>
      <sheetName val="Other"/>
    </sheetNames>
    <sheetDataSet>
      <sheetData sheetId="3">
        <row r="7">
          <cell r="L7" t="str">
            <v>Finishing work in progress.</v>
          </cell>
        </row>
        <row r="8">
          <cell r="L8" t="str">
            <v>2nd floor roof slab cast, 3rd floor roof slab to be casted. Finishing work in progress.</v>
          </cell>
        </row>
        <row r="9">
          <cell r="L9" t="str">
            <v>Finishing work in progress.</v>
          </cell>
        </row>
        <row r="10">
          <cell r="L10" t="str">
            <v>Finishing work in progress.</v>
          </cell>
        </row>
        <row r="11">
          <cell r="L11" t="str">
            <v>Estimate under preparation</v>
          </cell>
        </row>
        <row r="13">
          <cell r="L13" t="str">
            <v>Principal to give the details scope of the work.</v>
          </cell>
        </row>
        <row r="14">
          <cell r="L14" t="str">
            <v>CA addressed for supply of architectural drawing.</v>
          </cell>
        </row>
        <row r="15">
          <cell r="L15" t="str">
            <v>CA addressed for supply of architectural drawing.</v>
          </cell>
        </row>
        <row r="17">
          <cell r="L17" t="str">
            <v>Estimate submitted to DMET.</v>
          </cell>
        </row>
        <row r="18">
          <cell r="L18" t="str">
            <v>Estimate submitted to DMET.</v>
          </cell>
        </row>
        <row r="19">
          <cell r="L19" t="str">
            <v>Estimate submitted to Principal, VSS, Burla.</v>
          </cell>
        </row>
        <row r="20">
          <cell r="L20" t="str">
            <v>Estimate submitted to DMET.</v>
          </cell>
        </row>
        <row r="21">
          <cell r="L21" t="str">
            <v>Estimate under preparation for new work.</v>
          </cell>
        </row>
        <row r="22">
          <cell r="L22" t="str">
            <v>Estimate under preparation for new work.</v>
          </cell>
        </row>
        <row r="23">
          <cell r="L23" t="str">
            <v>Estimate under preparation for new work.</v>
          </cell>
        </row>
        <row r="24">
          <cell r="L24" t="str">
            <v>Upto roof level.</v>
          </cell>
        </row>
        <row r="25">
          <cell r="L25" t="str">
            <v>Roof slab of 2nd and 3rd cast &amp; filler walls completed &amp; finishing work is in progress.</v>
          </cell>
        </row>
        <row r="26">
          <cell r="L26" t="str">
            <v>FF roof cast cmplete + 2nd floor column in roof level</v>
          </cell>
        </row>
        <row r="28">
          <cell r="L28" t="str">
            <v>1st + 2nd floor roof cast complete. Finishing work in progress.</v>
          </cell>
        </row>
        <row r="29">
          <cell r="L29" t="str">
            <v>Tender in process for the Interior work of 3rd floor.</v>
          </cell>
        </row>
        <row r="30">
          <cell r="L30" t="str">
            <v>Account is to be squared up.</v>
          </cell>
        </row>
        <row r="31">
          <cell r="L31" t="str">
            <v>Principal has been addressed to provide detail requiremnt vide E.E.s Lt. No.2791 dt.4.5.10</v>
          </cell>
        </row>
        <row r="32">
          <cell r="L32" t="str">
            <v>Est. submitted</v>
          </cell>
        </row>
        <row r="33">
          <cell r="L33" t="str">
            <v>CA has been addressed for drawing vide E.E.s Lt.2794 dt.4.5.10</v>
          </cell>
        </row>
        <row r="34">
          <cell r="L34" t="str">
            <v>CA has been addressed for drawing vide E.E.s Lt.2797 dt.4.5.10</v>
          </cell>
        </row>
        <row r="35">
          <cell r="L35" t="str">
            <v>CA has been addressed for drawing</v>
          </cell>
        </row>
        <row r="36">
          <cell r="L36" t="str">
            <v>CA has been addressed for drawing vide E.E.s Lt.2827 dt.6.5.10</v>
          </cell>
        </row>
        <row r="37">
          <cell r="L37" t="str">
            <v>Est. under preparation.</v>
          </cell>
        </row>
        <row r="38">
          <cell r="L38" t="str">
            <v>Est. amounting to Rs.126 lakh (SF) has already been submitted to the Principal MKCG vide E.E.s Lt.7458 dt.6.5.10 for AA</v>
          </cell>
        </row>
        <row r="39">
          <cell r="L39" t="str">
            <v>Work upto roof level</v>
          </cell>
        </row>
        <row r="40">
          <cell r="L40" t="str">
            <v>Work upto roof level</v>
          </cell>
        </row>
        <row r="41">
          <cell r="L41" t="str">
            <v>Work upto roof level</v>
          </cell>
        </row>
        <row r="44">
          <cell r="L44" t="str">
            <v>Est. amounting to Rs.325 lakh has already been submitted to the Principal MKCG vide E.E.s Lt.7408 dt.3.5.10 for AA</v>
          </cell>
        </row>
        <row r="45">
          <cell r="L45" t="str">
            <v>CA has been requested to furnish the detail drawing vide E.E.s Lt No7392 dt.3.5.10</v>
          </cell>
        </row>
        <row r="46">
          <cell r="L46" t="str">
            <v>CA has been requested to furnish the detail drawing vide E.E.s Lt No7396 dt.3.5.10</v>
          </cell>
        </row>
        <row r="48">
          <cell r="L48" t="str">
            <v>CA has been requested to furnish the detail drawing vide E.E.s Lt No7404 dt.3.5.10</v>
          </cell>
        </row>
        <row r="49">
          <cell r="L49" t="str">
            <v>Account is to be squared up.</v>
          </cell>
        </row>
        <row r="50">
          <cell r="L50" t="str">
            <v>Account is to be squared up.</v>
          </cell>
        </row>
        <row r="51">
          <cell r="L51" t="str">
            <v>Account is to be squared up.</v>
          </cell>
        </row>
        <row r="52">
          <cell r="L52" t="str">
            <v>Roof slab cast. Finishig work in progress. Work slowed down due to want of balance fund funds required as the find place in the current year budget.</v>
          </cell>
        </row>
        <row r="53">
          <cell r="L53" t="str">
            <v>Roof slab cast. Celling plaster plinth protection work completed. Floooring work &amp; other finishing work in progress.</v>
          </cell>
        </row>
        <row r="54">
          <cell r="L54" t="str">
            <v>Estimate under preparation for new work.</v>
          </cell>
        </row>
        <row r="55">
          <cell r="L55" t="str">
            <v>Account is to be squared up.</v>
          </cell>
        </row>
        <row r="56">
          <cell r="L56" t="str">
            <v>Account is to be squared up.</v>
          </cell>
        </row>
        <row r="63">
          <cell r="L63" t="str">
            <v>New work</v>
          </cell>
        </row>
        <row r="64">
          <cell r="L64" t="str">
            <v>Liability to be cleared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BSTRACT(NRHM)"/>
      <sheetName val="ABSTRACT (BP-10-11)"/>
      <sheetName val="State Plan"/>
      <sheetName val="1st Phase DHH"/>
      <sheetName val="2nd Phase DHH"/>
      <sheetName val="3rd Phase DHH"/>
      <sheetName val="Sheet2"/>
      <sheetName val="Sheet4"/>
      <sheetName val="progress"/>
      <sheetName val="Sheet3"/>
    </sheetNames>
    <sheetDataSet>
      <sheetData sheetId="3">
        <row r="26">
          <cell r="L26" t="str">
            <v>FF roof cast cmplete + 2nd floor column in roof level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06"/>
  <sheetViews>
    <sheetView view="pageBreakPreview" zoomScale="85" zoomScaleNormal="85" zoomScaleSheetLayoutView="85" zoomScalePageLayoutView="0" workbookViewId="0" topLeftCell="A1">
      <pane ySplit="4" topLeftCell="A47" activePane="bottomLeft" state="frozen"/>
      <selection pane="topLeft" activeCell="J42" sqref="J42"/>
      <selection pane="bottomLeft" activeCell="K57" sqref="K57"/>
    </sheetView>
  </sheetViews>
  <sheetFormatPr defaultColWidth="9.140625" defaultRowHeight="12.75"/>
  <cols>
    <col min="1" max="1" width="4.140625" style="44" customWidth="1"/>
    <col min="2" max="2" width="37.00390625" style="188" customWidth="1"/>
    <col min="3" max="3" width="7.8515625" style="160" customWidth="1"/>
    <col min="4" max="4" width="10.57421875" style="41" customWidth="1"/>
    <col min="5" max="5" width="6.57421875" style="41" customWidth="1"/>
    <col min="6" max="6" width="8.8515625" style="41" customWidth="1"/>
    <col min="7" max="7" width="10.28125" style="44" bestFit="1" customWidth="1"/>
    <col min="8" max="8" width="17.00390625" style="41" customWidth="1"/>
    <col min="9" max="9" width="16.00390625" style="160" customWidth="1"/>
    <col min="10" max="10" width="12.57421875" style="160" customWidth="1"/>
    <col min="11" max="11" width="14.00390625" style="190" customWidth="1"/>
    <col min="12" max="16384" width="9.140625" style="41" customWidth="1"/>
  </cols>
  <sheetData>
    <row r="1" spans="1:11" s="121" customFormat="1" ht="18">
      <c r="A1" s="583" t="s">
        <v>698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</row>
    <row r="2" spans="1:11" ht="16.5">
      <c r="A2" s="122"/>
      <c r="B2" s="123"/>
      <c r="C2" s="124"/>
      <c r="D2" s="125"/>
      <c r="E2" s="126" t="s">
        <v>699</v>
      </c>
      <c r="F2" s="125"/>
      <c r="G2" s="43"/>
      <c r="H2" s="125"/>
      <c r="I2" s="125"/>
      <c r="J2" s="125"/>
      <c r="K2" s="129"/>
    </row>
    <row r="3" spans="1:11" s="133" customFormat="1" ht="66">
      <c r="A3" s="130" t="s">
        <v>15</v>
      </c>
      <c r="B3" s="130" t="s">
        <v>66</v>
      </c>
      <c r="C3" s="131" t="s">
        <v>321</v>
      </c>
      <c r="D3" s="584" t="s">
        <v>39</v>
      </c>
      <c r="E3" s="584"/>
      <c r="F3" s="584"/>
      <c r="G3" s="130" t="s">
        <v>40</v>
      </c>
      <c r="H3" s="131" t="s">
        <v>700</v>
      </c>
      <c r="I3" s="131" t="s">
        <v>701</v>
      </c>
      <c r="J3" s="131" t="s">
        <v>754</v>
      </c>
      <c r="K3" s="130" t="s">
        <v>41</v>
      </c>
    </row>
    <row r="4" spans="1:11" s="135" customFormat="1" ht="16.5">
      <c r="A4" s="326" t="s">
        <v>14</v>
      </c>
      <c r="B4" s="326" t="s">
        <v>20</v>
      </c>
      <c r="C4" s="326" t="s">
        <v>21</v>
      </c>
      <c r="D4" s="585" t="s">
        <v>22</v>
      </c>
      <c r="E4" s="585"/>
      <c r="F4" s="585"/>
      <c r="G4" s="326" t="s">
        <v>23</v>
      </c>
      <c r="H4" s="326" t="s">
        <v>24</v>
      </c>
      <c r="I4" s="326" t="s">
        <v>25</v>
      </c>
      <c r="J4" s="326" t="s">
        <v>26</v>
      </c>
      <c r="K4" s="135">
        <v>9</v>
      </c>
    </row>
    <row r="5" spans="1:11" ht="16.5">
      <c r="A5" s="55"/>
      <c r="B5" s="327" t="s">
        <v>702</v>
      </c>
      <c r="C5" s="328"/>
      <c r="D5" s="54"/>
      <c r="E5" s="54"/>
      <c r="F5" s="54"/>
      <c r="G5" s="55"/>
      <c r="H5" s="54"/>
      <c r="I5" s="54"/>
      <c r="J5" s="54"/>
      <c r="K5" s="329"/>
    </row>
    <row r="6" spans="1:11" ht="33.75" customHeight="1">
      <c r="A6" s="573" t="s">
        <v>14</v>
      </c>
      <c r="B6" s="574" t="s">
        <v>703</v>
      </c>
      <c r="C6" s="586">
        <v>25</v>
      </c>
      <c r="D6" s="577" t="s">
        <v>704</v>
      </c>
      <c r="E6" s="331" t="s">
        <v>49</v>
      </c>
      <c r="F6" s="332">
        <v>100</v>
      </c>
      <c r="G6" s="330" t="s">
        <v>120</v>
      </c>
      <c r="H6" s="332">
        <v>75</v>
      </c>
      <c r="I6" s="332">
        <v>25</v>
      </c>
      <c r="J6" s="352"/>
      <c r="K6" s="579"/>
    </row>
    <row r="7" spans="1:11" ht="17.25" customHeight="1">
      <c r="A7" s="573"/>
      <c r="B7" s="574"/>
      <c r="C7" s="586"/>
      <c r="D7" s="577"/>
      <c r="E7" s="333" t="s">
        <v>28</v>
      </c>
      <c r="F7" s="69">
        <f>SUM(F6:F6)</f>
        <v>100</v>
      </c>
      <c r="G7" s="55"/>
      <c r="H7" s="69">
        <f>SUM(H6:H6)</f>
        <v>75</v>
      </c>
      <c r="I7" s="69">
        <f>SUM(I6:I6)</f>
        <v>25</v>
      </c>
      <c r="J7" s="69"/>
      <c r="K7" s="579"/>
    </row>
    <row r="8" spans="1:11" ht="16.5">
      <c r="A8" s="580">
        <v>2</v>
      </c>
      <c r="B8" s="574" t="s">
        <v>705</v>
      </c>
      <c r="C8" s="576">
        <v>23</v>
      </c>
      <c r="D8" s="577" t="s">
        <v>706</v>
      </c>
      <c r="E8" s="329" t="s">
        <v>49</v>
      </c>
      <c r="F8" s="335">
        <v>30</v>
      </c>
      <c r="G8" s="330" t="s">
        <v>120</v>
      </c>
      <c r="H8" s="104">
        <v>10</v>
      </c>
      <c r="I8" s="104">
        <v>20</v>
      </c>
      <c r="J8" s="104"/>
      <c r="K8" s="579"/>
    </row>
    <row r="9" spans="1:11" ht="16.5">
      <c r="A9" s="580"/>
      <c r="B9" s="575"/>
      <c r="C9" s="576"/>
      <c r="D9" s="578"/>
      <c r="E9" s="54" t="s">
        <v>61</v>
      </c>
      <c r="F9" s="104">
        <v>3</v>
      </c>
      <c r="G9" s="55" t="s">
        <v>332</v>
      </c>
      <c r="H9" s="104"/>
      <c r="I9" s="104">
        <v>3</v>
      </c>
      <c r="J9" s="104"/>
      <c r="K9" s="579"/>
    </row>
    <row r="10" spans="1:11" ht="16.5">
      <c r="A10" s="580"/>
      <c r="B10" s="575"/>
      <c r="C10" s="576"/>
      <c r="D10" s="578"/>
      <c r="E10" s="54" t="s">
        <v>62</v>
      </c>
      <c r="F10" s="337"/>
      <c r="G10" s="330" t="s">
        <v>334</v>
      </c>
      <c r="H10" s="338"/>
      <c r="I10" s="339"/>
      <c r="J10" s="361"/>
      <c r="K10" s="579"/>
    </row>
    <row r="11" spans="1:11" s="171" customFormat="1" ht="18.75" customHeight="1">
      <c r="A11" s="580"/>
      <c r="B11" s="575"/>
      <c r="C11" s="576"/>
      <c r="D11" s="578"/>
      <c r="E11" s="340" t="s">
        <v>28</v>
      </c>
      <c r="F11" s="341">
        <f>SUM(F8:F10)</f>
        <v>33</v>
      </c>
      <c r="G11" s="330"/>
      <c r="H11" s="341">
        <f>SUM(H8:H10)</f>
        <v>10</v>
      </c>
      <c r="I11" s="341">
        <f>SUM(I8:I10)</f>
        <v>23</v>
      </c>
      <c r="J11" s="341"/>
      <c r="K11" s="579"/>
    </row>
    <row r="12" spans="1:11" ht="16.5">
      <c r="A12" s="334"/>
      <c r="B12" s="336"/>
      <c r="C12" s="342">
        <f>SUM(C6:C11)</f>
        <v>48</v>
      </c>
      <c r="D12" s="343"/>
      <c r="E12" s="344"/>
      <c r="F12" s="345">
        <f>SUM(F11,F7)</f>
        <v>133</v>
      </c>
      <c r="G12" s="346"/>
      <c r="H12" s="345">
        <f>SUM(H11,H7)</f>
        <v>85</v>
      </c>
      <c r="I12" s="345">
        <f>SUM(I11,I7)</f>
        <v>48</v>
      </c>
      <c r="J12" s="362"/>
      <c r="K12" s="329"/>
    </row>
    <row r="13" spans="1:11" ht="16.5">
      <c r="A13" s="573">
        <v>3</v>
      </c>
      <c r="B13" s="574" t="s">
        <v>707</v>
      </c>
      <c r="C13" s="576">
        <v>0.59</v>
      </c>
      <c r="D13" s="577" t="s">
        <v>708</v>
      </c>
      <c r="E13" s="54" t="s">
        <v>49</v>
      </c>
      <c r="F13" s="104">
        <v>98.65</v>
      </c>
      <c r="G13" s="55" t="s">
        <v>392</v>
      </c>
      <c r="H13" s="104">
        <v>98.65</v>
      </c>
      <c r="I13" s="104"/>
      <c r="J13" s="104"/>
      <c r="K13" s="577"/>
    </row>
    <row r="14" spans="1:11" ht="16.5">
      <c r="A14" s="573"/>
      <c r="B14" s="575"/>
      <c r="C14" s="576"/>
      <c r="D14" s="578"/>
      <c r="E14" s="54" t="s">
        <v>61</v>
      </c>
      <c r="F14" s="104">
        <v>0.76</v>
      </c>
      <c r="G14" s="55" t="s">
        <v>67</v>
      </c>
      <c r="H14" s="104">
        <v>0.76</v>
      </c>
      <c r="I14" s="104"/>
      <c r="J14" s="104"/>
      <c r="K14" s="577"/>
    </row>
    <row r="15" spans="1:11" ht="16.5">
      <c r="A15" s="573"/>
      <c r="B15" s="575"/>
      <c r="C15" s="576"/>
      <c r="D15" s="578"/>
      <c r="E15" s="54" t="s">
        <v>62</v>
      </c>
      <c r="F15" s="337">
        <v>0.59</v>
      </c>
      <c r="G15" s="330" t="s">
        <v>364</v>
      </c>
      <c r="H15" s="338"/>
      <c r="I15" s="338">
        <v>0.59</v>
      </c>
      <c r="J15" s="335"/>
      <c r="K15" s="577"/>
    </row>
    <row r="16" spans="1:11" ht="20.25" customHeight="1">
      <c r="A16" s="573"/>
      <c r="B16" s="575"/>
      <c r="C16" s="576"/>
      <c r="D16" s="578"/>
      <c r="E16" s="333" t="s">
        <v>28</v>
      </c>
      <c r="F16" s="69">
        <f>SUM(F13:F15)</f>
        <v>100.00000000000001</v>
      </c>
      <c r="G16" s="55"/>
      <c r="H16" s="69">
        <f>SUM(H13:H15)</f>
        <v>99.41000000000001</v>
      </c>
      <c r="I16" s="69">
        <f>SUM(I13:I15)</f>
        <v>0.59</v>
      </c>
      <c r="J16" s="69"/>
      <c r="K16" s="577"/>
    </row>
    <row r="17" spans="1:11" ht="16.5">
      <c r="A17" s="573">
        <v>4</v>
      </c>
      <c r="B17" s="574" t="s">
        <v>709</v>
      </c>
      <c r="C17" s="576">
        <v>4.2</v>
      </c>
      <c r="D17" s="577" t="s">
        <v>710</v>
      </c>
      <c r="E17" s="54" t="s">
        <v>49</v>
      </c>
      <c r="F17" s="104">
        <v>27</v>
      </c>
      <c r="G17" s="55" t="s">
        <v>392</v>
      </c>
      <c r="H17" s="104">
        <v>27</v>
      </c>
      <c r="I17" s="104"/>
      <c r="J17" s="104"/>
      <c r="K17" s="579"/>
    </row>
    <row r="18" spans="1:11" ht="16.5">
      <c r="A18" s="573"/>
      <c r="B18" s="575"/>
      <c r="C18" s="576"/>
      <c r="D18" s="578"/>
      <c r="E18" s="54" t="s">
        <v>61</v>
      </c>
      <c r="F18" s="104">
        <v>1.8</v>
      </c>
      <c r="G18" s="55" t="s">
        <v>67</v>
      </c>
      <c r="H18" s="104">
        <v>1.8</v>
      </c>
      <c r="I18" s="104"/>
      <c r="J18" s="104"/>
      <c r="K18" s="579"/>
    </row>
    <row r="19" spans="1:11" ht="16.5">
      <c r="A19" s="573"/>
      <c r="B19" s="575"/>
      <c r="C19" s="576"/>
      <c r="D19" s="578"/>
      <c r="E19" s="54" t="s">
        <v>62</v>
      </c>
      <c r="F19" s="337">
        <v>4.2</v>
      </c>
      <c r="G19" s="330" t="s">
        <v>364</v>
      </c>
      <c r="H19" s="338"/>
      <c r="I19" s="338">
        <v>4.2</v>
      </c>
      <c r="J19" s="335"/>
      <c r="K19" s="579"/>
    </row>
    <row r="20" spans="1:11" s="171" customFormat="1" ht="16.5" customHeight="1">
      <c r="A20" s="573"/>
      <c r="B20" s="575"/>
      <c r="C20" s="576"/>
      <c r="D20" s="578"/>
      <c r="E20" s="340" t="s">
        <v>28</v>
      </c>
      <c r="F20" s="341">
        <f>SUM(F17:F19)</f>
        <v>33</v>
      </c>
      <c r="G20" s="330"/>
      <c r="H20" s="341">
        <f>SUM(H17:H19)</f>
        <v>28.8</v>
      </c>
      <c r="I20" s="341">
        <f>SUM(I17:I19)</f>
        <v>4.2</v>
      </c>
      <c r="J20" s="341"/>
      <c r="K20" s="579"/>
    </row>
    <row r="21" spans="1:11" ht="16.5">
      <c r="A21" s="573">
        <v>5</v>
      </c>
      <c r="B21" s="574" t="s">
        <v>483</v>
      </c>
      <c r="C21" s="576">
        <v>4.35</v>
      </c>
      <c r="D21" s="577" t="s">
        <v>711</v>
      </c>
      <c r="E21" s="329" t="s">
        <v>49</v>
      </c>
      <c r="F21" s="335">
        <v>33.4</v>
      </c>
      <c r="G21" s="55" t="s">
        <v>392</v>
      </c>
      <c r="H21" s="104">
        <v>33.4</v>
      </c>
      <c r="I21" s="104"/>
      <c r="J21" s="104"/>
      <c r="K21" s="579"/>
    </row>
    <row r="22" spans="1:11" ht="16.5">
      <c r="A22" s="573"/>
      <c r="B22" s="574"/>
      <c r="C22" s="576"/>
      <c r="D22" s="578"/>
      <c r="E22" s="54" t="s">
        <v>61</v>
      </c>
      <c r="F22" s="54">
        <v>2.25</v>
      </c>
      <c r="G22" s="55" t="s">
        <v>67</v>
      </c>
      <c r="H22" s="104">
        <v>2.25</v>
      </c>
      <c r="I22" s="104"/>
      <c r="J22" s="104"/>
      <c r="K22" s="579"/>
    </row>
    <row r="23" spans="1:11" ht="16.5">
      <c r="A23" s="573"/>
      <c r="B23" s="574"/>
      <c r="C23" s="576"/>
      <c r="D23" s="578"/>
      <c r="E23" s="54" t="s">
        <v>62</v>
      </c>
      <c r="F23" s="347">
        <v>4.35</v>
      </c>
      <c r="G23" s="330" t="s">
        <v>364</v>
      </c>
      <c r="H23" s="338"/>
      <c r="I23" s="338">
        <v>4.35</v>
      </c>
      <c r="J23" s="335"/>
      <c r="K23" s="579"/>
    </row>
    <row r="24" spans="1:11" ht="19.5" customHeight="1">
      <c r="A24" s="573"/>
      <c r="B24" s="575"/>
      <c r="C24" s="576"/>
      <c r="D24" s="578"/>
      <c r="E24" s="333" t="s">
        <v>28</v>
      </c>
      <c r="F24" s="69">
        <f>SUM(F21:F23)</f>
        <v>40</v>
      </c>
      <c r="G24" s="55"/>
      <c r="H24" s="69">
        <f>SUM(H21:H23)</f>
        <v>35.65</v>
      </c>
      <c r="I24" s="69">
        <f>SUM(I21:I23)</f>
        <v>4.35</v>
      </c>
      <c r="J24" s="69"/>
      <c r="K24" s="579"/>
    </row>
    <row r="25" spans="1:11" ht="16.5">
      <c r="A25" s="573">
        <v>6</v>
      </c>
      <c r="B25" s="574" t="s">
        <v>712</v>
      </c>
      <c r="C25" s="576">
        <v>3.41</v>
      </c>
      <c r="D25" s="577" t="s">
        <v>713</v>
      </c>
      <c r="E25" s="329" t="s">
        <v>49</v>
      </c>
      <c r="F25" s="335">
        <v>23.06</v>
      </c>
      <c r="G25" s="55" t="s">
        <v>392</v>
      </c>
      <c r="H25" s="104">
        <v>23.06</v>
      </c>
      <c r="I25" s="104"/>
      <c r="J25" s="104"/>
      <c r="K25" s="579"/>
    </row>
    <row r="26" spans="1:11" ht="16.5">
      <c r="A26" s="573"/>
      <c r="B26" s="574"/>
      <c r="C26" s="576"/>
      <c r="D26" s="578"/>
      <c r="E26" s="54" t="s">
        <v>61</v>
      </c>
      <c r="F26" s="54">
        <v>1.98</v>
      </c>
      <c r="G26" s="55" t="s">
        <v>67</v>
      </c>
      <c r="H26" s="104">
        <v>1.98</v>
      </c>
      <c r="I26" s="104"/>
      <c r="J26" s="104"/>
      <c r="K26" s="579"/>
    </row>
    <row r="27" spans="1:11" ht="16.5">
      <c r="A27" s="573"/>
      <c r="B27" s="574"/>
      <c r="C27" s="576"/>
      <c r="D27" s="578"/>
      <c r="E27" s="54" t="s">
        <v>376</v>
      </c>
      <c r="F27" s="54">
        <v>1.98</v>
      </c>
      <c r="G27" s="577" t="s">
        <v>364</v>
      </c>
      <c r="H27" s="581">
        <v>1.55</v>
      </c>
      <c r="I27" s="581">
        <v>3.41</v>
      </c>
      <c r="J27" s="335"/>
      <c r="K27" s="579"/>
    </row>
    <row r="28" spans="1:11" ht="16.5">
      <c r="A28" s="573"/>
      <c r="B28" s="574"/>
      <c r="C28" s="576"/>
      <c r="D28" s="578"/>
      <c r="E28" s="54" t="s">
        <v>335</v>
      </c>
      <c r="F28" s="347">
        <v>2.98</v>
      </c>
      <c r="G28" s="577"/>
      <c r="H28" s="582"/>
      <c r="I28" s="582"/>
      <c r="J28" s="335"/>
      <c r="K28" s="579"/>
    </row>
    <row r="29" spans="1:11" ht="18" customHeight="1">
      <c r="A29" s="573"/>
      <c r="B29" s="575"/>
      <c r="C29" s="576"/>
      <c r="D29" s="578"/>
      <c r="E29" s="333" t="s">
        <v>28</v>
      </c>
      <c r="F29" s="69">
        <f>SUM(F25:F28)</f>
        <v>30</v>
      </c>
      <c r="G29" s="55"/>
      <c r="H29" s="69">
        <f>SUM(H25:H28)</f>
        <v>26.59</v>
      </c>
      <c r="I29" s="69">
        <f>SUM(I25:I28)</f>
        <v>3.41</v>
      </c>
      <c r="J29" s="69"/>
      <c r="K29" s="579"/>
    </row>
    <row r="30" spans="1:11" ht="16.5">
      <c r="A30" s="59"/>
      <c r="B30" s="336"/>
      <c r="C30" s="342">
        <f>SUM(C13:C29)</f>
        <v>12.55</v>
      </c>
      <c r="D30" s="343"/>
      <c r="E30" s="344"/>
      <c r="F30" s="345">
        <f>SUM(F29,F24,F20,F16)</f>
        <v>203</v>
      </c>
      <c r="G30" s="346"/>
      <c r="H30" s="345">
        <f>SUM(H29,H24,H20,H16)</f>
        <v>190.45</v>
      </c>
      <c r="I30" s="345">
        <f>SUM(I29,I24,I20,I16)</f>
        <v>12.55</v>
      </c>
      <c r="J30" s="362"/>
      <c r="K30" s="329"/>
    </row>
    <row r="31" spans="1:11" ht="27" customHeight="1">
      <c r="A31" s="580">
        <v>7</v>
      </c>
      <c r="B31" s="574" t="s">
        <v>714</v>
      </c>
      <c r="C31" s="576">
        <v>75</v>
      </c>
      <c r="D31" s="577"/>
      <c r="E31" s="329" t="s">
        <v>49</v>
      </c>
      <c r="F31" s="348"/>
      <c r="G31" s="330" t="s">
        <v>71</v>
      </c>
      <c r="H31" s="349"/>
      <c r="I31" s="349">
        <v>75</v>
      </c>
      <c r="J31" s="104"/>
      <c r="K31" s="579"/>
    </row>
    <row r="32" spans="1:11" ht="18" customHeight="1">
      <c r="A32" s="580"/>
      <c r="B32" s="575"/>
      <c r="C32" s="576"/>
      <c r="D32" s="578"/>
      <c r="E32" s="333" t="s">
        <v>28</v>
      </c>
      <c r="F32" s="341">
        <f>SUM(F31:F31)</f>
        <v>0</v>
      </c>
      <c r="G32" s="330"/>
      <c r="H32" s="341">
        <f>SUM(H31:H31)</f>
        <v>0</v>
      </c>
      <c r="I32" s="341">
        <f>SUM(I31:I31)</f>
        <v>75</v>
      </c>
      <c r="J32" s="341"/>
      <c r="K32" s="579"/>
    </row>
    <row r="33" spans="1:11" ht="25.5" customHeight="1">
      <c r="A33" s="573">
        <v>8</v>
      </c>
      <c r="B33" s="574" t="s">
        <v>715</v>
      </c>
      <c r="C33" s="576">
        <v>10</v>
      </c>
      <c r="D33" s="577"/>
      <c r="E33" s="329" t="s">
        <v>49</v>
      </c>
      <c r="F33" s="338">
        <v>70</v>
      </c>
      <c r="G33" s="55" t="s">
        <v>71</v>
      </c>
      <c r="H33" s="337">
        <v>60</v>
      </c>
      <c r="I33" s="337">
        <v>10</v>
      </c>
      <c r="J33" s="104"/>
      <c r="K33" s="579"/>
    </row>
    <row r="34" spans="1:11" ht="18.75" customHeight="1">
      <c r="A34" s="573"/>
      <c r="B34" s="575"/>
      <c r="C34" s="576"/>
      <c r="D34" s="578"/>
      <c r="E34" s="333" t="s">
        <v>28</v>
      </c>
      <c r="F34" s="69">
        <f>SUM(F33:F33)</f>
        <v>70</v>
      </c>
      <c r="G34" s="55"/>
      <c r="H34" s="69">
        <f>SUM(H33:H33)</f>
        <v>60</v>
      </c>
      <c r="I34" s="69">
        <f>SUM(I33:I33)</f>
        <v>10</v>
      </c>
      <c r="J34" s="69"/>
      <c r="K34" s="579"/>
    </row>
    <row r="35" spans="1:11" ht="16.5">
      <c r="A35" s="573">
        <v>9</v>
      </c>
      <c r="B35" s="574" t="s">
        <v>716</v>
      </c>
      <c r="C35" s="576">
        <v>59.08</v>
      </c>
      <c r="D35" s="577" t="s">
        <v>717</v>
      </c>
      <c r="E35" s="329" t="s">
        <v>49</v>
      </c>
      <c r="F35" s="335">
        <v>266.4</v>
      </c>
      <c r="G35" s="55" t="s">
        <v>71</v>
      </c>
      <c r="H35" s="104">
        <v>200</v>
      </c>
      <c r="I35" s="104">
        <v>59.08</v>
      </c>
      <c r="J35" s="104"/>
      <c r="K35" s="579"/>
    </row>
    <row r="36" spans="1:11" ht="16.5">
      <c r="A36" s="573"/>
      <c r="B36" s="574"/>
      <c r="C36" s="576"/>
      <c r="D36" s="578"/>
      <c r="E36" s="54" t="s">
        <v>61</v>
      </c>
      <c r="F36" s="54">
        <v>16.8</v>
      </c>
      <c r="G36" s="55" t="s">
        <v>67</v>
      </c>
      <c r="H36" s="104">
        <v>23.02</v>
      </c>
      <c r="I36" s="104"/>
      <c r="J36" s="104"/>
      <c r="K36" s="579"/>
    </row>
    <row r="37" spans="1:11" ht="16.5">
      <c r="A37" s="573"/>
      <c r="B37" s="574"/>
      <c r="C37" s="576"/>
      <c r="D37" s="578"/>
      <c r="E37" s="54" t="s">
        <v>62</v>
      </c>
      <c r="F37" s="347">
        <v>16.8</v>
      </c>
      <c r="G37" s="330" t="s">
        <v>364</v>
      </c>
      <c r="H37" s="338">
        <v>17.08</v>
      </c>
      <c r="I37" s="338"/>
      <c r="J37" s="335"/>
      <c r="K37" s="579"/>
    </row>
    <row r="38" spans="1:11" ht="18.75" customHeight="1">
      <c r="A38" s="573"/>
      <c r="B38" s="575"/>
      <c r="C38" s="576"/>
      <c r="D38" s="578"/>
      <c r="E38" s="333" t="s">
        <v>28</v>
      </c>
      <c r="F38" s="69">
        <f>SUM(F35:F37)</f>
        <v>300</v>
      </c>
      <c r="G38" s="55"/>
      <c r="H38" s="69">
        <f>SUM(H35:H37)</f>
        <v>240.10000000000002</v>
      </c>
      <c r="I38" s="69">
        <f>SUM(I35:I37)</f>
        <v>59.08</v>
      </c>
      <c r="J38" s="69"/>
      <c r="K38" s="579"/>
    </row>
    <row r="39" spans="1:11" ht="16.5">
      <c r="A39" s="59"/>
      <c r="B39" s="336"/>
      <c r="C39" s="342">
        <f>SUM(C31:C38)</f>
        <v>144.07999999999998</v>
      </c>
      <c r="D39" s="343"/>
      <c r="E39" s="344"/>
      <c r="F39" s="345">
        <f>SUM(F38,F34,F32)</f>
        <v>370</v>
      </c>
      <c r="G39" s="346"/>
      <c r="H39" s="345">
        <f>SUM(H38,H34,H32)</f>
        <v>300.1</v>
      </c>
      <c r="I39" s="345">
        <f>SUM(I38,I34,I32)</f>
        <v>144.07999999999998</v>
      </c>
      <c r="J39" s="362"/>
      <c r="K39" s="329"/>
    </row>
    <row r="40" spans="1:11" ht="16.5">
      <c r="A40" s="573">
        <v>10</v>
      </c>
      <c r="B40" s="574" t="s">
        <v>718</v>
      </c>
      <c r="C40" s="576">
        <v>28.07</v>
      </c>
      <c r="D40" s="577" t="s">
        <v>719</v>
      </c>
      <c r="E40" s="329" t="s">
        <v>49</v>
      </c>
      <c r="F40" s="335">
        <v>49.56</v>
      </c>
      <c r="G40" s="55" t="s">
        <v>79</v>
      </c>
      <c r="H40" s="104">
        <v>24.58</v>
      </c>
      <c r="I40" s="104">
        <v>24.98</v>
      </c>
      <c r="J40" s="104"/>
      <c r="K40" s="579"/>
    </row>
    <row r="41" spans="1:11" ht="16.5">
      <c r="A41" s="573"/>
      <c r="B41" s="574"/>
      <c r="C41" s="576"/>
      <c r="D41" s="578"/>
      <c r="E41" s="54" t="s">
        <v>61</v>
      </c>
      <c r="F41" s="54">
        <v>4.09</v>
      </c>
      <c r="G41" s="55" t="s">
        <v>332</v>
      </c>
      <c r="H41" s="104">
        <v>1</v>
      </c>
      <c r="I41" s="104">
        <v>3.09</v>
      </c>
      <c r="J41" s="104"/>
      <c r="K41" s="579"/>
    </row>
    <row r="42" spans="1:11" ht="16.5">
      <c r="A42" s="573"/>
      <c r="B42" s="574"/>
      <c r="C42" s="576"/>
      <c r="D42" s="578"/>
      <c r="E42" s="54" t="s">
        <v>62</v>
      </c>
      <c r="F42" s="347">
        <v>6.33</v>
      </c>
      <c r="G42" s="330" t="s">
        <v>334</v>
      </c>
      <c r="H42" s="338">
        <v>6.33</v>
      </c>
      <c r="I42" s="338"/>
      <c r="J42" s="335"/>
      <c r="K42" s="579"/>
    </row>
    <row r="43" spans="1:11" ht="17.25" customHeight="1">
      <c r="A43" s="573"/>
      <c r="B43" s="575"/>
      <c r="C43" s="576"/>
      <c r="D43" s="578"/>
      <c r="E43" s="333" t="s">
        <v>28</v>
      </c>
      <c r="F43" s="69">
        <f>SUM(F40:F42)</f>
        <v>59.980000000000004</v>
      </c>
      <c r="G43" s="55"/>
      <c r="H43" s="69">
        <f>SUM(H40:H42)</f>
        <v>31.909999999999997</v>
      </c>
      <c r="I43" s="69">
        <f>SUM(I40:I42)</f>
        <v>28.07</v>
      </c>
      <c r="J43" s="69"/>
      <c r="K43" s="579"/>
    </row>
    <row r="44" spans="1:11" ht="36" customHeight="1">
      <c r="A44" s="573">
        <v>11</v>
      </c>
      <c r="B44" s="574" t="s">
        <v>720</v>
      </c>
      <c r="C44" s="576">
        <v>10</v>
      </c>
      <c r="D44" s="577" t="s">
        <v>721</v>
      </c>
      <c r="E44" s="329" t="s">
        <v>49</v>
      </c>
      <c r="F44" s="338">
        <v>25</v>
      </c>
      <c r="G44" s="55" t="s">
        <v>79</v>
      </c>
      <c r="H44" s="337">
        <v>15</v>
      </c>
      <c r="I44" s="337">
        <v>10</v>
      </c>
      <c r="J44" s="104"/>
      <c r="K44" s="579"/>
    </row>
    <row r="45" spans="1:11" ht="19.5" customHeight="1">
      <c r="A45" s="573"/>
      <c r="B45" s="575"/>
      <c r="C45" s="576"/>
      <c r="D45" s="578"/>
      <c r="E45" s="333" t="s">
        <v>28</v>
      </c>
      <c r="F45" s="69">
        <f>SUM(F44:F44)</f>
        <v>25</v>
      </c>
      <c r="G45" s="55"/>
      <c r="H45" s="69">
        <f>SUM(H44:H44)</f>
        <v>15</v>
      </c>
      <c r="I45" s="69">
        <f>SUM(I44:I44)</f>
        <v>10</v>
      </c>
      <c r="J45" s="69"/>
      <c r="K45" s="579"/>
    </row>
    <row r="46" spans="1:11" ht="36" customHeight="1">
      <c r="A46" s="573">
        <v>12</v>
      </c>
      <c r="B46" s="574" t="s">
        <v>487</v>
      </c>
      <c r="C46" s="576">
        <v>5.02</v>
      </c>
      <c r="D46" s="577" t="s">
        <v>722</v>
      </c>
      <c r="E46" s="329" t="s">
        <v>49</v>
      </c>
      <c r="F46" s="338">
        <v>10.02</v>
      </c>
      <c r="G46" s="55" t="s">
        <v>79</v>
      </c>
      <c r="H46" s="337">
        <v>5</v>
      </c>
      <c r="I46" s="337">
        <v>5.02</v>
      </c>
      <c r="J46" s="104"/>
      <c r="K46" s="579"/>
    </row>
    <row r="47" spans="1:11" ht="23.25" customHeight="1">
      <c r="A47" s="573"/>
      <c r="B47" s="575"/>
      <c r="C47" s="576"/>
      <c r="D47" s="578"/>
      <c r="E47" s="333" t="s">
        <v>28</v>
      </c>
      <c r="F47" s="69">
        <f>SUM(F46:F46)</f>
        <v>10.02</v>
      </c>
      <c r="G47" s="55"/>
      <c r="H47" s="69">
        <f>SUM(H46:H46)</f>
        <v>5</v>
      </c>
      <c r="I47" s="69">
        <f>SUM(I46:I46)</f>
        <v>5.02</v>
      </c>
      <c r="J47" s="69"/>
      <c r="K47" s="579"/>
    </row>
    <row r="48" spans="1:11" ht="16.5">
      <c r="A48" s="59"/>
      <c r="B48" s="336"/>
      <c r="C48" s="342">
        <f>SUM(C40:C47)</f>
        <v>43.09</v>
      </c>
      <c r="D48" s="343"/>
      <c r="E48" s="344"/>
      <c r="F48" s="345">
        <f>SUM(F47,F45,F43)</f>
        <v>95</v>
      </c>
      <c r="G48" s="346"/>
      <c r="H48" s="345">
        <f>SUM(H47,H45,H43)</f>
        <v>51.91</v>
      </c>
      <c r="I48" s="345">
        <f>SUM(I47,I45,I43)</f>
        <v>43.09</v>
      </c>
      <c r="J48" s="362"/>
      <c r="K48" s="329"/>
    </row>
    <row r="49" spans="1:11" ht="16.5">
      <c r="A49" s="573">
        <v>13</v>
      </c>
      <c r="B49" s="574" t="s">
        <v>723</v>
      </c>
      <c r="C49" s="576">
        <v>13.67</v>
      </c>
      <c r="D49" s="577" t="s">
        <v>724</v>
      </c>
      <c r="E49" s="329" t="s">
        <v>49</v>
      </c>
      <c r="F49" s="335">
        <v>33.34</v>
      </c>
      <c r="G49" s="55" t="s">
        <v>70</v>
      </c>
      <c r="H49" s="104">
        <v>23</v>
      </c>
      <c r="I49" s="104">
        <v>10.34</v>
      </c>
      <c r="J49" s="104"/>
      <c r="K49" s="579"/>
    </row>
    <row r="50" spans="1:11" ht="16.5">
      <c r="A50" s="573"/>
      <c r="B50" s="574"/>
      <c r="C50" s="576"/>
      <c r="D50" s="578"/>
      <c r="E50" s="54" t="s">
        <v>61</v>
      </c>
      <c r="F50" s="54">
        <v>3.33</v>
      </c>
      <c r="G50" s="55" t="s">
        <v>67</v>
      </c>
      <c r="H50" s="104"/>
      <c r="I50" s="104">
        <v>3.33</v>
      </c>
      <c r="J50" s="104"/>
      <c r="K50" s="579"/>
    </row>
    <row r="51" spans="1:11" ht="16.5">
      <c r="A51" s="573"/>
      <c r="B51" s="574"/>
      <c r="C51" s="576"/>
      <c r="D51" s="578"/>
      <c r="E51" s="54" t="s">
        <v>62</v>
      </c>
      <c r="F51" s="347">
        <v>3.33</v>
      </c>
      <c r="G51" s="330" t="s">
        <v>364</v>
      </c>
      <c r="H51" s="338">
        <v>3.33</v>
      </c>
      <c r="I51" s="338"/>
      <c r="J51" s="335"/>
      <c r="K51" s="579"/>
    </row>
    <row r="52" spans="1:11" ht="19.5" customHeight="1">
      <c r="A52" s="573"/>
      <c r="B52" s="575"/>
      <c r="C52" s="576"/>
      <c r="D52" s="578"/>
      <c r="E52" s="333" t="s">
        <v>28</v>
      </c>
      <c r="F52" s="69">
        <f>SUM(F49:F51)</f>
        <v>40</v>
      </c>
      <c r="G52" s="55"/>
      <c r="H52" s="69">
        <f>SUM(H49:H51)</f>
        <v>26.33</v>
      </c>
      <c r="I52" s="69">
        <f>SUM(I49:I51)</f>
        <v>13.67</v>
      </c>
      <c r="J52" s="69"/>
      <c r="K52" s="579"/>
    </row>
    <row r="53" spans="1:11" ht="16.5">
      <c r="A53" s="573">
        <v>14</v>
      </c>
      <c r="B53" s="574" t="s">
        <v>725</v>
      </c>
      <c r="C53" s="576">
        <v>20.32</v>
      </c>
      <c r="D53" s="577" t="s">
        <v>726</v>
      </c>
      <c r="E53" s="329" t="s">
        <v>49</v>
      </c>
      <c r="F53" s="335">
        <v>36.68</v>
      </c>
      <c r="G53" s="55" t="s">
        <v>70</v>
      </c>
      <c r="H53" s="104">
        <v>20.02</v>
      </c>
      <c r="I53" s="104">
        <v>16.66</v>
      </c>
      <c r="J53" s="104"/>
      <c r="K53" s="579" t="s">
        <v>833</v>
      </c>
    </row>
    <row r="54" spans="1:11" ht="16.5">
      <c r="A54" s="573"/>
      <c r="B54" s="574"/>
      <c r="C54" s="576"/>
      <c r="D54" s="578"/>
      <c r="E54" s="54" t="s">
        <v>61</v>
      </c>
      <c r="F54" s="54">
        <v>3.66</v>
      </c>
      <c r="G54" s="55" t="s">
        <v>67</v>
      </c>
      <c r="H54" s="104"/>
      <c r="I54" s="104">
        <v>3.66</v>
      </c>
      <c r="J54" s="104"/>
      <c r="K54" s="579"/>
    </row>
    <row r="55" spans="1:11" ht="16.5">
      <c r="A55" s="573"/>
      <c r="B55" s="574"/>
      <c r="C55" s="576"/>
      <c r="D55" s="578"/>
      <c r="E55" s="54" t="s">
        <v>62</v>
      </c>
      <c r="F55" s="347">
        <v>3.66</v>
      </c>
      <c r="G55" s="330" t="s">
        <v>364</v>
      </c>
      <c r="H55" s="338">
        <v>3.66</v>
      </c>
      <c r="I55" s="338"/>
      <c r="J55" s="335"/>
      <c r="K55" s="579"/>
    </row>
    <row r="56" spans="1:11" ht="18.75" customHeight="1">
      <c r="A56" s="573"/>
      <c r="B56" s="575"/>
      <c r="C56" s="576"/>
      <c r="D56" s="578"/>
      <c r="E56" s="333" t="s">
        <v>28</v>
      </c>
      <c r="F56" s="69">
        <f>SUM(F53:F55)</f>
        <v>44</v>
      </c>
      <c r="G56" s="55"/>
      <c r="H56" s="69">
        <f>SUM(H53:H55)</f>
        <v>23.68</v>
      </c>
      <c r="I56" s="69">
        <f>SUM(I53:I55)</f>
        <v>20.32</v>
      </c>
      <c r="J56" s="69"/>
      <c r="K56" s="579"/>
    </row>
    <row r="57" spans="1:11" ht="16.5">
      <c r="A57" s="59"/>
      <c r="B57" s="336"/>
      <c r="C57" s="342">
        <f>SUM(C49:C56)</f>
        <v>33.99</v>
      </c>
      <c r="D57" s="343"/>
      <c r="E57" s="344"/>
      <c r="F57" s="345">
        <f>SUM(F56,F52)</f>
        <v>84</v>
      </c>
      <c r="G57" s="346"/>
      <c r="H57" s="345">
        <f>SUM(H56,H52)</f>
        <v>50.01</v>
      </c>
      <c r="I57" s="345">
        <f>SUM(I56,I52)</f>
        <v>33.99</v>
      </c>
      <c r="J57" s="362"/>
      <c r="K57" s="329"/>
    </row>
    <row r="58" spans="1:11" ht="23.25" customHeight="1">
      <c r="A58" s="573">
        <v>15</v>
      </c>
      <c r="B58" s="574" t="s">
        <v>727</v>
      </c>
      <c r="C58" s="576">
        <v>0.19</v>
      </c>
      <c r="D58" s="577"/>
      <c r="E58" s="56" t="s">
        <v>49</v>
      </c>
      <c r="F58" s="350">
        <v>4.56</v>
      </c>
      <c r="G58" s="55" t="s">
        <v>78</v>
      </c>
      <c r="H58" s="349">
        <v>4.37</v>
      </c>
      <c r="I58" s="349">
        <v>0.19</v>
      </c>
      <c r="J58" s="104"/>
      <c r="K58" s="579"/>
    </row>
    <row r="59" spans="1:11" ht="18" customHeight="1">
      <c r="A59" s="573"/>
      <c r="B59" s="575"/>
      <c r="C59" s="576"/>
      <c r="D59" s="578"/>
      <c r="E59" s="333" t="s">
        <v>28</v>
      </c>
      <c r="F59" s="69">
        <f>SUM(F58:F58)</f>
        <v>4.56</v>
      </c>
      <c r="G59" s="55"/>
      <c r="H59" s="69">
        <f>SUM(H58:H58)</f>
        <v>4.37</v>
      </c>
      <c r="I59" s="69">
        <f>SUM(I58:I58)</f>
        <v>0.19</v>
      </c>
      <c r="J59" s="69"/>
      <c r="K59" s="579"/>
    </row>
    <row r="60" spans="1:11" ht="58.5" customHeight="1">
      <c r="A60" s="573">
        <v>16</v>
      </c>
      <c r="B60" s="574" t="s">
        <v>728</v>
      </c>
      <c r="C60" s="576">
        <v>0.62</v>
      </c>
      <c r="D60" s="577"/>
      <c r="E60" s="329" t="s">
        <v>49</v>
      </c>
      <c r="F60" s="338">
        <v>3.79</v>
      </c>
      <c r="G60" s="330" t="s">
        <v>78</v>
      </c>
      <c r="H60" s="332">
        <v>3.17</v>
      </c>
      <c r="I60" s="332">
        <v>0.62</v>
      </c>
      <c r="J60" s="352"/>
      <c r="K60" s="579"/>
    </row>
    <row r="61" spans="1:11" ht="18" customHeight="1">
      <c r="A61" s="573"/>
      <c r="B61" s="575"/>
      <c r="C61" s="576"/>
      <c r="D61" s="578"/>
      <c r="E61" s="333" t="s">
        <v>28</v>
      </c>
      <c r="F61" s="69">
        <f>SUM(F60:F60)</f>
        <v>3.79</v>
      </c>
      <c r="G61" s="55"/>
      <c r="H61" s="69">
        <f>SUM(H60:H60)</f>
        <v>3.17</v>
      </c>
      <c r="I61" s="69">
        <f>SUM(I60:I60)</f>
        <v>0.62</v>
      </c>
      <c r="J61" s="69"/>
      <c r="K61" s="579"/>
    </row>
    <row r="62" spans="1:11" ht="69" customHeight="1">
      <c r="A62" s="573">
        <v>17</v>
      </c>
      <c r="B62" s="574" t="s">
        <v>729</v>
      </c>
      <c r="C62" s="576">
        <v>1.09</v>
      </c>
      <c r="D62" s="577"/>
      <c r="E62" s="329" t="s">
        <v>49</v>
      </c>
      <c r="F62" s="338">
        <v>4.05</v>
      </c>
      <c r="G62" s="330" t="s">
        <v>78</v>
      </c>
      <c r="H62" s="332">
        <v>2.96</v>
      </c>
      <c r="I62" s="332">
        <v>1.09</v>
      </c>
      <c r="J62" s="352"/>
      <c r="K62" s="579"/>
    </row>
    <row r="63" spans="1:11" ht="22.5" customHeight="1">
      <c r="A63" s="573"/>
      <c r="B63" s="575"/>
      <c r="C63" s="576"/>
      <c r="D63" s="578"/>
      <c r="E63" s="333" t="s">
        <v>28</v>
      </c>
      <c r="F63" s="69">
        <f>SUM(F62:F62)</f>
        <v>4.05</v>
      </c>
      <c r="G63" s="55"/>
      <c r="H63" s="69">
        <f>SUM(H62:H62)</f>
        <v>2.96</v>
      </c>
      <c r="I63" s="69">
        <f>SUM(I62:I62)</f>
        <v>1.09</v>
      </c>
      <c r="J63" s="69"/>
      <c r="K63" s="579"/>
    </row>
    <row r="64" spans="1:11" ht="36.75" customHeight="1">
      <c r="A64" s="573">
        <v>18</v>
      </c>
      <c r="B64" s="574" t="s">
        <v>730</v>
      </c>
      <c r="C64" s="576">
        <v>1.31</v>
      </c>
      <c r="D64" s="577"/>
      <c r="E64" s="329" t="s">
        <v>49</v>
      </c>
      <c r="F64" s="338">
        <v>3.64</v>
      </c>
      <c r="G64" s="330" t="s">
        <v>78</v>
      </c>
      <c r="H64" s="332">
        <v>2.33</v>
      </c>
      <c r="I64" s="332">
        <v>1.31</v>
      </c>
      <c r="J64" s="352"/>
      <c r="K64" s="579"/>
    </row>
    <row r="65" spans="1:11" ht="22.5" customHeight="1">
      <c r="A65" s="573"/>
      <c r="B65" s="575"/>
      <c r="C65" s="576"/>
      <c r="D65" s="578"/>
      <c r="E65" s="333" t="s">
        <v>28</v>
      </c>
      <c r="F65" s="69">
        <f>SUM(F64:F64)</f>
        <v>3.64</v>
      </c>
      <c r="G65" s="55"/>
      <c r="H65" s="69">
        <f>SUM(H64:H64)</f>
        <v>2.33</v>
      </c>
      <c r="I65" s="69">
        <f>SUM(I64:I64)</f>
        <v>1.31</v>
      </c>
      <c r="J65" s="69"/>
      <c r="K65" s="579"/>
    </row>
    <row r="66" spans="1:11" ht="16.5">
      <c r="A66" s="573">
        <v>19</v>
      </c>
      <c r="B66" s="574" t="s">
        <v>731</v>
      </c>
      <c r="C66" s="576">
        <v>4.9</v>
      </c>
      <c r="D66" s="577"/>
      <c r="E66" s="329" t="s">
        <v>49</v>
      </c>
      <c r="F66" s="338">
        <v>4.9</v>
      </c>
      <c r="G66" s="55" t="s">
        <v>78</v>
      </c>
      <c r="H66" s="337"/>
      <c r="I66" s="337">
        <v>4.9</v>
      </c>
      <c r="J66" s="104"/>
      <c r="K66" s="579"/>
    </row>
    <row r="67" spans="1:11" ht="19.5" customHeight="1">
      <c r="A67" s="573"/>
      <c r="B67" s="575"/>
      <c r="C67" s="576"/>
      <c r="D67" s="578"/>
      <c r="E67" s="333" t="s">
        <v>28</v>
      </c>
      <c r="F67" s="69">
        <f>SUM(F66:F66)</f>
        <v>4.9</v>
      </c>
      <c r="G67" s="55"/>
      <c r="H67" s="69">
        <f>SUM(H66:H66)</f>
        <v>0</v>
      </c>
      <c r="I67" s="69">
        <f>SUM(I66:I66)</f>
        <v>4.9</v>
      </c>
      <c r="J67" s="69"/>
      <c r="K67" s="579"/>
    </row>
    <row r="68" spans="1:11" ht="24" customHeight="1">
      <c r="A68" s="573">
        <v>20</v>
      </c>
      <c r="B68" s="574" t="s">
        <v>732</v>
      </c>
      <c r="C68" s="576">
        <v>2.37</v>
      </c>
      <c r="D68" s="577"/>
      <c r="E68" s="329" t="s">
        <v>49</v>
      </c>
      <c r="F68" s="338">
        <v>4.55</v>
      </c>
      <c r="G68" s="330" t="s">
        <v>78</v>
      </c>
      <c r="H68" s="332">
        <v>2.18</v>
      </c>
      <c r="I68" s="332">
        <v>2.37</v>
      </c>
      <c r="J68" s="352"/>
      <c r="K68" s="579"/>
    </row>
    <row r="69" spans="1:11" ht="19.5" customHeight="1">
      <c r="A69" s="573"/>
      <c r="B69" s="575"/>
      <c r="C69" s="576"/>
      <c r="D69" s="578"/>
      <c r="E69" s="333" t="s">
        <v>28</v>
      </c>
      <c r="F69" s="69">
        <f>SUM(F68:F68)</f>
        <v>4.55</v>
      </c>
      <c r="G69" s="55"/>
      <c r="H69" s="69">
        <f>SUM(H68:H68)</f>
        <v>2.18</v>
      </c>
      <c r="I69" s="69">
        <f>SUM(I68:I68)</f>
        <v>2.37</v>
      </c>
      <c r="J69" s="69"/>
      <c r="K69" s="579"/>
    </row>
    <row r="70" spans="1:11" ht="37.5" customHeight="1">
      <c r="A70" s="573">
        <v>21</v>
      </c>
      <c r="B70" s="574" t="s">
        <v>733</v>
      </c>
      <c r="C70" s="576">
        <v>2.5</v>
      </c>
      <c r="D70" s="577" t="s">
        <v>734</v>
      </c>
      <c r="E70" s="329" t="s">
        <v>49</v>
      </c>
      <c r="F70" s="338">
        <v>10</v>
      </c>
      <c r="G70" s="330" t="s">
        <v>78</v>
      </c>
      <c r="H70" s="332">
        <v>7.5</v>
      </c>
      <c r="I70" s="332">
        <v>2.5</v>
      </c>
      <c r="J70" s="352"/>
      <c r="K70" s="579"/>
    </row>
    <row r="71" spans="1:11" ht="19.5" customHeight="1">
      <c r="A71" s="573"/>
      <c r="B71" s="575"/>
      <c r="C71" s="576"/>
      <c r="D71" s="578"/>
      <c r="E71" s="333" t="s">
        <v>28</v>
      </c>
      <c r="F71" s="69">
        <f>SUM(F70:F70)</f>
        <v>10</v>
      </c>
      <c r="G71" s="55"/>
      <c r="H71" s="69">
        <f>SUM(H70:H70)</f>
        <v>7.5</v>
      </c>
      <c r="I71" s="69">
        <f>SUM(I70:I70)</f>
        <v>2.5</v>
      </c>
      <c r="J71" s="69"/>
      <c r="K71" s="579"/>
    </row>
    <row r="72" spans="1:11" ht="16.5">
      <c r="A72" s="59"/>
      <c r="B72" s="336"/>
      <c r="C72" s="342">
        <f>SUM(C58:C71)</f>
        <v>12.98</v>
      </c>
      <c r="D72" s="343"/>
      <c r="E72" s="344"/>
      <c r="F72" s="345">
        <f>SUM(F71,F69,F67,F65,F63,F61,F59)</f>
        <v>35.49</v>
      </c>
      <c r="G72" s="346"/>
      <c r="H72" s="345">
        <f>SUM(H71,H69,H67,H65,H63,H61,H59)</f>
        <v>22.51</v>
      </c>
      <c r="I72" s="345">
        <f>SUM(I71,I69,I67,I65,I63,I61,I59)</f>
        <v>12.979999999999999</v>
      </c>
      <c r="J72" s="362"/>
      <c r="K72" s="329"/>
    </row>
    <row r="73" spans="1:11" ht="39" customHeight="1">
      <c r="A73" s="573">
        <v>22</v>
      </c>
      <c r="B73" s="574" t="s">
        <v>735</v>
      </c>
      <c r="C73" s="576">
        <v>13</v>
      </c>
      <c r="D73" s="577" t="s">
        <v>736</v>
      </c>
      <c r="E73" s="329" t="s">
        <v>49</v>
      </c>
      <c r="F73" s="348">
        <v>25</v>
      </c>
      <c r="G73" s="330" t="s">
        <v>117</v>
      </c>
      <c r="H73" s="351">
        <v>12</v>
      </c>
      <c r="I73" s="351">
        <v>13</v>
      </c>
      <c r="J73" s="352"/>
      <c r="K73" s="579"/>
    </row>
    <row r="74" spans="1:11" ht="19.5" customHeight="1">
      <c r="A74" s="573"/>
      <c r="B74" s="575"/>
      <c r="C74" s="576"/>
      <c r="D74" s="578"/>
      <c r="E74" s="333" t="s">
        <v>28</v>
      </c>
      <c r="F74" s="69">
        <f>SUM(F73:F73)</f>
        <v>25</v>
      </c>
      <c r="G74" s="55"/>
      <c r="H74" s="69">
        <f>SUM(H73:H73)</f>
        <v>12</v>
      </c>
      <c r="I74" s="69">
        <f>SUM(I73:I73)</f>
        <v>13</v>
      </c>
      <c r="J74" s="69"/>
      <c r="K74" s="579"/>
    </row>
    <row r="75" spans="1:11" ht="16.5">
      <c r="A75" s="59"/>
      <c r="B75" s="336"/>
      <c r="C75" s="342">
        <f>SUM(C73)</f>
        <v>13</v>
      </c>
      <c r="D75" s="343"/>
      <c r="E75" s="344"/>
      <c r="F75" s="345">
        <f>F74</f>
        <v>25</v>
      </c>
      <c r="G75" s="346"/>
      <c r="H75" s="345">
        <f>H74</f>
        <v>12</v>
      </c>
      <c r="I75" s="345">
        <f>I74</f>
        <v>13</v>
      </c>
      <c r="J75" s="362"/>
      <c r="K75" s="329"/>
    </row>
    <row r="76" spans="1:11" ht="16.5">
      <c r="A76" s="573">
        <v>23</v>
      </c>
      <c r="B76" s="574" t="s">
        <v>737</v>
      </c>
      <c r="C76" s="576">
        <v>13.5</v>
      </c>
      <c r="D76" s="577" t="s">
        <v>738</v>
      </c>
      <c r="E76" s="329" t="s">
        <v>49</v>
      </c>
      <c r="F76" s="335">
        <v>25</v>
      </c>
      <c r="G76" s="55" t="s">
        <v>76</v>
      </c>
      <c r="H76" s="104">
        <v>11</v>
      </c>
      <c r="I76" s="104">
        <v>13.5</v>
      </c>
      <c r="J76" s="104"/>
      <c r="K76" s="579"/>
    </row>
    <row r="77" spans="1:11" ht="16.5">
      <c r="A77" s="573"/>
      <c r="B77" s="574"/>
      <c r="C77" s="576"/>
      <c r="D77" s="578"/>
      <c r="E77" s="54" t="s">
        <v>61</v>
      </c>
      <c r="F77" s="347"/>
      <c r="G77" s="55" t="s">
        <v>739</v>
      </c>
      <c r="H77" s="337">
        <v>0.5</v>
      </c>
      <c r="I77" s="337"/>
      <c r="J77" s="104"/>
      <c r="K77" s="579"/>
    </row>
    <row r="78" spans="1:11" ht="16.5" customHeight="1">
      <c r="A78" s="573"/>
      <c r="B78" s="575"/>
      <c r="C78" s="576"/>
      <c r="D78" s="578"/>
      <c r="E78" s="333" t="s">
        <v>28</v>
      </c>
      <c r="F78" s="69">
        <f>SUM(F76:F77)</f>
        <v>25</v>
      </c>
      <c r="G78" s="55"/>
      <c r="H78" s="69">
        <f>SUM(H76:H77)</f>
        <v>11.5</v>
      </c>
      <c r="I78" s="69">
        <f>SUM(I76:I77)</f>
        <v>13.5</v>
      </c>
      <c r="J78" s="69"/>
      <c r="K78" s="579"/>
    </row>
    <row r="79" spans="1:11" ht="16.5">
      <c r="A79" s="59"/>
      <c r="B79" s="336"/>
      <c r="C79" s="342">
        <f>SUM(C76)</f>
        <v>13.5</v>
      </c>
      <c r="D79" s="343"/>
      <c r="E79" s="344"/>
      <c r="F79" s="345">
        <f>F78</f>
        <v>25</v>
      </c>
      <c r="G79" s="346"/>
      <c r="H79" s="345">
        <f>H78</f>
        <v>11.5</v>
      </c>
      <c r="I79" s="345">
        <f>I78</f>
        <v>13.5</v>
      </c>
      <c r="J79" s="362"/>
      <c r="K79" s="329"/>
    </row>
    <row r="80" spans="1:11" ht="16.5">
      <c r="A80" s="573">
        <v>24</v>
      </c>
      <c r="B80" s="574" t="s">
        <v>740</v>
      </c>
      <c r="C80" s="576">
        <v>18.8</v>
      </c>
      <c r="D80" s="577" t="s">
        <v>741</v>
      </c>
      <c r="E80" s="329" t="s">
        <v>49</v>
      </c>
      <c r="F80" s="335">
        <v>23.8</v>
      </c>
      <c r="G80" s="330" t="s">
        <v>75</v>
      </c>
      <c r="H80" s="352">
        <v>5</v>
      </c>
      <c r="I80" s="352">
        <v>18.8</v>
      </c>
      <c r="J80" s="352"/>
      <c r="K80" s="579"/>
    </row>
    <row r="81" spans="1:11" ht="16.5">
      <c r="A81" s="573"/>
      <c r="B81" s="574"/>
      <c r="C81" s="576"/>
      <c r="D81" s="578"/>
      <c r="E81" s="331" t="s">
        <v>61</v>
      </c>
      <c r="F81" s="332">
        <v>1.2</v>
      </c>
      <c r="G81" s="330" t="s">
        <v>739</v>
      </c>
      <c r="H81" s="332">
        <v>1.2</v>
      </c>
      <c r="I81" s="332"/>
      <c r="J81" s="352"/>
      <c r="K81" s="579"/>
    </row>
    <row r="82" spans="1:11" ht="18" customHeight="1">
      <c r="A82" s="573"/>
      <c r="B82" s="575"/>
      <c r="C82" s="576"/>
      <c r="D82" s="578"/>
      <c r="E82" s="340" t="s">
        <v>28</v>
      </c>
      <c r="F82" s="341">
        <f>SUM(F80:F81)</f>
        <v>25</v>
      </c>
      <c r="G82" s="330"/>
      <c r="H82" s="341">
        <f>SUM(H80:H81)</f>
        <v>6.2</v>
      </c>
      <c r="I82" s="341">
        <f>SUM(I80:I81)</f>
        <v>18.8</v>
      </c>
      <c r="J82" s="341"/>
      <c r="K82" s="579"/>
    </row>
    <row r="83" spans="1:11" ht="39" customHeight="1">
      <c r="A83" s="573">
        <v>25</v>
      </c>
      <c r="B83" s="574" t="s">
        <v>742</v>
      </c>
      <c r="C83" s="576">
        <v>7</v>
      </c>
      <c r="D83" s="577" t="s">
        <v>743</v>
      </c>
      <c r="E83" s="329" t="s">
        <v>49</v>
      </c>
      <c r="F83" s="338">
        <v>10</v>
      </c>
      <c r="G83" s="330" t="s">
        <v>75</v>
      </c>
      <c r="H83" s="332">
        <v>3</v>
      </c>
      <c r="I83" s="332">
        <v>7</v>
      </c>
      <c r="J83" s="352"/>
      <c r="K83" s="579"/>
    </row>
    <row r="84" spans="1:11" ht="18" customHeight="1">
      <c r="A84" s="573"/>
      <c r="B84" s="575"/>
      <c r="C84" s="576"/>
      <c r="D84" s="578"/>
      <c r="E84" s="333" t="s">
        <v>28</v>
      </c>
      <c r="F84" s="69">
        <f>SUM(F83:F83)</f>
        <v>10</v>
      </c>
      <c r="G84" s="55"/>
      <c r="H84" s="69">
        <f>SUM(H83:H83)</f>
        <v>3</v>
      </c>
      <c r="I84" s="69">
        <f>SUM(I83:I83)</f>
        <v>7</v>
      </c>
      <c r="J84" s="69"/>
      <c r="K84" s="579"/>
    </row>
    <row r="85" spans="1:11" ht="16.5">
      <c r="A85" s="59"/>
      <c r="B85" s="336"/>
      <c r="C85" s="342">
        <f>SUM(C80:C84)</f>
        <v>25.8</v>
      </c>
      <c r="D85" s="343"/>
      <c r="E85" s="344"/>
      <c r="F85" s="345">
        <f>SUM(F84,F82)</f>
        <v>35</v>
      </c>
      <c r="G85" s="346"/>
      <c r="H85" s="345">
        <f>SUM(H84,H82)</f>
        <v>9.2</v>
      </c>
      <c r="I85" s="345">
        <f>SUM(I84,I82)</f>
        <v>25.8</v>
      </c>
      <c r="J85" s="362"/>
      <c r="K85" s="329"/>
    </row>
    <row r="86" spans="1:11" ht="25.5" customHeight="1">
      <c r="A86" s="573">
        <v>26</v>
      </c>
      <c r="B86" s="574" t="s">
        <v>744</v>
      </c>
      <c r="C86" s="576">
        <v>15</v>
      </c>
      <c r="D86" s="577"/>
      <c r="E86" s="329" t="s">
        <v>49</v>
      </c>
      <c r="F86" s="348">
        <v>25</v>
      </c>
      <c r="G86" s="330" t="s">
        <v>118</v>
      </c>
      <c r="H86" s="351">
        <v>10</v>
      </c>
      <c r="I86" s="351">
        <v>15</v>
      </c>
      <c r="J86" s="352"/>
      <c r="K86" s="579"/>
    </row>
    <row r="87" spans="1:11" ht="17.25" customHeight="1">
      <c r="A87" s="573"/>
      <c r="B87" s="575"/>
      <c r="C87" s="576"/>
      <c r="D87" s="578"/>
      <c r="E87" s="333" t="s">
        <v>28</v>
      </c>
      <c r="F87" s="69">
        <f>SUM(F86:F86)</f>
        <v>25</v>
      </c>
      <c r="G87" s="55"/>
      <c r="H87" s="69">
        <f>SUM(H86:H86)</f>
        <v>10</v>
      </c>
      <c r="I87" s="69">
        <f>SUM(I86:I86)</f>
        <v>15</v>
      </c>
      <c r="J87" s="69"/>
      <c r="K87" s="579"/>
    </row>
    <row r="88" spans="1:11" ht="45" customHeight="1">
      <c r="A88" s="573">
        <v>27</v>
      </c>
      <c r="B88" s="574" t="s">
        <v>485</v>
      </c>
      <c r="C88" s="576">
        <v>10.55</v>
      </c>
      <c r="D88" s="577" t="s">
        <v>745</v>
      </c>
      <c r="E88" s="329" t="s">
        <v>49</v>
      </c>
      <c r="F88" s="338">
        <v>10.55</v>
      </c>
      <c r="G88" s="330" t="s">
        <v>118</v>
      </c>
      <c r="H88" s="332">
        <v>10</v>
      </c>
      <c r="I88" s="332">
        <v>10.55</v>
      </c>
      <c r="J88" s="352"/>
      <c r="K88" s="579"/>
    </row>
    <row r="89" spans="1:11" ht="18" customHeight="1">
      <c r="A89" s="573"/>
      <c r="B89" s="575"/>
      <c r="C89" s="576"/>
      <c r="D89" s="578"/>
      <c r="E89" s="333" t="s">
        <v>28</v>
      </c>
      <c r="F89" s="69">
        <f>SUM(F88:F88)</f>
        <v>10.55</v>
      </c>
      <c r="G89" s="55"/>
      <c r="H89" s="69">
        <f>SUM(H88:H88)</f>
        <v>10</v>
      </c>
      <c r="I89" s="69">
        <f>SUM(I88:I88)</f>
        <v>10.55</v>
      </c>
      <c r="J89" s="69"/>
      <c r="K89" s="579"/>
    </row>
    <row r="90" spans="1:11" ht="16.5">
      <c r="A90" s="59"/>
      <c r="B90" s="336"/>
      <c r="C90" s="342">
        <f>SUM(C86:C89)</f>
        <v>25.55</v>
      </c>
      <c r="D90" s="343"/>
      <c r="E90" s="344"/>
      <c r="F90" s="345">
        <f>SUM(F89,F87)</f>
        <v>35.55</v>
      </c>
      <c r="G90" s="346"/>
      <c r="H90" s="345">
        <f>SUM(H89,H87)</f>
        <v>20</v>
      </c>
      <c r="I90" s="345">
        <f>SUM(I89,I87)</f>
        <v>25.55</v>
      </c>
      <c r="J90" s="362"/>
      <c r="K90" s="329"/>
    </row>
    <row r="91" spans="1:11" ht="45" customHeight="1">
      <c r="A91" s="573">
        <v>28</v>
      </c>
      <c r="B91" s="574" t="s">
        <v>746</v>
      </c>
      <c r="C91" s="576">
        <v>8.08</v>
      </c>
      <c r="D91" s="577" t="s">
        <v>747</v>
      </c>
      <c r="E91" s="329" t="s">
        <v>49</v>
      </c>
      <c r="F91" s="348">
        <v>33.08</v>
      </c>
      <c r="G91" s="330" t="s">
        <v>50</v>
      </c>
      <c r="H91" s="351">
        <v>25</v>
      </c>
      <c r="I91" s="351">
        <v>8.08</v>
      </c>
      <c r="J91" s="352"/>
      <c r="K91" s="579"/>
    </row>
    <row r="92" spans="1:11" ht="18.75" customHeight="1">
      <c r="A92" s="573"/>
      <c r="B92" s="575"/>
      <c r="C92" s="576"/>
      <c r="D92" s="578"/>
      <c r="E92" s="333" t="s">
        <v>28</v>
      </c>
      <c r="F92" s="69">
        <f>SUM(F91:F91)</f>
        <v>33.08</v>
      </c>
      <c r="G92" s="55"/>
      <c r="H92" s="69">
        <f>SUM(H91:H91)</f>
        <v>25</v>
      </c>
      <c r="I92" s="69">
        <f>SUM(I91:I91)</f>
        <v>8.08</v>
      </c>
      <c r="J92" s="69"/>
      <c r="K92" s="579"/>
    </row>
    <row r="93" spans="1:11" ht="16.5">
      <c r="A93" s="59"/>
      <c r="B93" s="336"/>
      <c r="C93" s="342">
        <f>SUM(C91)</f>
        <v>8.08</v>
      </c>
      <c r="D93" s="343"/>
      <c r="E93" s="344"/>
      <c r="F93" s="345">
        <f>F92</f>
        <v>33.08</v>
      </c>
      <c r="G93" s="346"/>
      <c r="H93" s="345">
        <f>H92</f>
        <v>25</v>
      </c>
      <c r="I93" s="345">
        <f>I92</f>
        <v>8.08</v>
      </c>
      <c r="J93" s="362"/>
      <c r="K93" s="329"/>
    </row>
    <row r="94" spans="1:11" ht="38.25" customHeight="1">
      <c r="A94" s="573">
        <v>29</v>
      </c>
      <c r="B94" s="574" t="s">
        <v>484</v>
      </c>
      <c r="C94" s="576">
        <v>6</v>
      </c>
      <c r="D94" s="577" t="s">
        <v>748</v>
      </c>
      <c r="E94" s="329" t="s">
        <v>49</v>
      </c>
      <c r="F94" s="348">
        <v>12</v>
      </c>
      <c r="G94" s="330" t="s">
        <v>749</v>
      </c>
      <c r="H94" s="351">
        <v>6</v>
      </c>
      <c r="I94" s="351">
        <v>6</v>
      </c>
      <c r="J94" s="352"/>
      <c r="K94" s="579"/>
    </row>
    <row r="95" spans="1:11" ht="18.75" customHeight="1">
      <c r="A95" s="573"/>
      <c r="B95" s="575"/>
      <c r="C95" s="576"/>
      <c r="D95" s="578"/>
      <c r="E95" s="333" t="s">
        <v>28</v>
      </c>
      <c r="F95" s="69">
        <f>SUM(F94:F94)</f>
        <v>12</v>
      </c>
      <c r="G95" s="55"/>
      <c r="H95" s="69">
        <f>SUM(H94:H94)</f>
        <v>6</v>
      </c>
      <c r="I95" s="69">
        <f>SUM(I94:I94)</f>
        <v>6</v>
      </c>
      <c r="J95" s="69"/>
      <c r="K95" s="579"/>
    </row>
    <row r="96" spans="1:11" ht="16.5">
      <c r="A96" s="59"/>
      <c r="B96" s="336"/>
      <c r="C96" s="342">
        <f>SUM(C94)</f>
        <v>6</v>
      </c>
      <c r="D96" s="343"/>
      <c r="E96" s="344"/>
      <c r="F96" s="345">
        <f>F95</f>
        <v>12</v>
      </c>
      <c r="G96" s="346"/>
      <c r="H96" s="345">
        <f>H95</f>
        <v>6</v>
      </c>
      <c r="I96" s="345">
        <f>I95</f>
        <v>6</v>
      </c>
      <c r="J96" s="362"/>
      <c r="K96" s="329"/>
    </row>
    <row r="97" spans="1:11" ht="36" customHeight="1">
      <c r="A97" s="573">
        <v>30</v>
      </c>
      <c r="B97" s="574" t="s">
        <v>486</v>
      </c>
      <c r="C97" s="576">
        <v>10</v>
      </c>
      <c r="D97" s="577" t="s">
        <v>750</v>
      </c>
      <c r="E97" s="329" t="s">
        <v>49</v>
      </c>
      <c r="F97" s="348">
        <v>10</v>
      </c>
      <c r="G97" s="330" t="s">
        <v>140</v>
      </c>
      <c r="H97" s="351"/>
      <c r="I97" s="351">
        <v>10</v>
      </c>
      <c r="J97" s="352"/>
      <c r="K97" s="579"/>
    </row>
    <row r="98" spans="1:11" ht="17.25" customHeight="1">
      <c r="A98" s="573"/>
      <c r="B98" s="575"/>
      <c r="C98" s="576"/>
      <c r="D98" s="578"/>
      <c r="E98" s="333" t="s">
        <v>28</v>
      </c>
      <c r="F98" s="69">
        <f>SUM(F97:F97)</f>
        <v>10</v>
      </c>
      <c r="G98" s="55"/>
      <c r="H98" s="69">
        <f>SUM(H97:H97)</f>
        <v>0</v>
      </c>
      <c r="I98" s="69">
        <f>SUM(I97:I97)</f>
        <v>10</v>
      </c>
      <c r="J98" s="69"/>
      <c r="K98" s="579"/>
    </row>
    <row r="99" spans="1:11" ht="16.5">
      <c r="A99" s="59"/>
      <c r="B99" s="336"/>
      <c r="C99" s="342">
        <f>SUM(C97)</f>
        <v>10</v>
      </c>
      <c r="D99" s="343"/>
      <c r="E99" s="344"/>
      <c r="F99" s="345">
        <f>F98</f>
        <v>10</v>
      </c>
      <c r="G99" s="346"/>
      <c r="H99" s="345">
        <f>H98</f>
        <v>0</v>
      </c>
      <c r="I99" s="345">
        <f>I98</f>
        <v>10</v>
      </c>
      <c r="J99" s="362"/>
      <c r="K99" s="329"/>
    </row>
    <row r="100" spans="1:11" ht="39.75" customHeight="1">
      <c r="A100" s="573">
        <v>31</v>
      </c>
      <c r="B100" s="574" t="s">
        <v>488</v>
      </c>
      <c r="C100" s="576">
        <v>5.04</v>
      </c>
      <c r="D100" s="577" t="s">
        <v>751</v>
      </c>
      <c r="E100" s="329" t="s">
        <v>49</v>
      </c>
      <c r="F100" s="348">
        <v>10.04</v>
      </c>
      <c r="G100" s="330" t="s">
        <v>74</v>
      </c>
      <c r="H100" s="351">
        <v>5</v>
      </c>
      <c r="I100" s="351">
        <v>5.04</v>
      </c>
      <c r="J100" s="352"/>
      <c r="K100" s="579"/>
    </row>
    <row r="101" spans="1:11" ht="17.25" customHeight="1">
      <c r="A101" s="573"/>
      <c r="B101" s="575"/>
      <c r="C101" s="576"/>
      <c r="D101" s="578"/>
      <c r="E101" s="333" t="s">
        <v>28</v>
      </c>
      <c r="F101" s="69">
        <f>SUM(F100:F100)</f>
        <v>10.04</v>
      </c>
      <c r="G101" s="55"/>
      <c r="H101" s="69">
        <f>SUM(H100:H100)</f>
        <v>5</v>
      </c>
      <c r="I101" s="69">
        <f>SUM(I100:I100)</f>
        <v>5.04</v>
      </c>
      <c r="J101" s="69"/>
      <c r="K101" s="579"/>
    </row>
    <row r="102" spans="1:11" ht="16.5">
      <c r="A102" s="59"/>
      <c r="B102" s="336"/>
      <c r="C102" s="342">
        <f>SUM(C100)</f>
        <v>5.04</v>
      </c>
      <c r="D102" s="343"/>
      <c r="E102" s="344"/>
      <c r="F102" s="345">
        <f>F101</f>
        <v>10.04</v>
      </c>
      <c r="G102" s="346"/>
      <c r="H102" s="345">
        <f>H101</f>
        <v>5</v>
      </c>
      <c r="I102" s="345">
        <f>I101</f>
        <v>5.04</v>
      </c>
      <c r="J102" s="362"/>
      <c r="K102" s="329"/>
    </row>
    <row r="103" spans="1:11" ht="43.5" customHeight="1">
      <c r="A103" s="573">
        <v>32</v>
      </c>
      <c r="B103" s="574" t="s">
        <v>752</v>
      </c>
      <c r="C103" s="576">
        <v>0.34</v>
      </c>
      <c r="D103" s="577" t="s">
        <v>753</v>
      </c>
      <c r="E103" s="329" t="s">
        <v>49</v>
      </c>
      <c r="F103" s="348">
        <v>10.34</v>
      </c>
      <c r="G103" s="330" t="s">
        <v>119</v>
      </c>
      <c r="H103" s="351">
        <v>10</v>
      </c>
      <c r="I103" s="351">
        <v>0.34</v>
      </c>
      <c r="J103" s="352"/>
      <c r="K103" s="579"/>
    </row>
    <row r="104" spans="1:11" ht="16.5" customHeight="1">
      <c r="A104" s="573"/>
      <c r="B104" s="575"/>
      <c r="C104" s="576"/>
      <c r="D104" s="578"/>
      <c r="E104" s="333" t="s">
        <v>28</v>
      </c>
      <c r="F104" s="69">
        <f>SUM(F103:F103)</f>
        <v>10.34</v>
      </c>
      <c r="G104" s="55"/>
      <c r="H104" s="69">
        <f>SUM(H103:H103)</f>
        <v>10</v>
      </c>
      <c r="I104" s="69">
        <f>SUM(I103:I103)</f>
        <v>0.34</v>
      </c>
      <c r="J104" s="69"/>
      <c r="K104" s="579"/>
    </row>
    <row r="105" spans="1:11" ht="16.5">
      <c r="A105" s="59"/>
      <c r="B105" s="336"/>
      <c r="C105" s="342">
        <f>SUM(C103)</f>
        <v>0.34</v>
      </c>
      <c r="D105" s="353"/>
      <c r="E105" s="344"/>
      <c r="F105" s="345">
        <f>F104</f>
        <v>10.34</v>
      </c>
      <c r="G105" s="346"/>
      <c r="H105" s="345">
        <f>H104</f>
        <v>10</v>
      </c>
      <c r="I105" s="345">
        <f>I104</f>
        <v>0.34</v>
      </c>
      <c r="J105" s="362"/>
      <c r="K105" s="329"/>
    </row>
    <row r="106" spans="1:11" s="187" customFormat="1" ht="17.25">
      <c r="A106" s="354"/>
      <c r="B106" s="355" t="s">
        <v>154</v>
      </c>
      <c r="C106" s="356">
        <f>SUM(C105,C102,C99,C96,C93,C90,C85,C79,C75,C72,C57,C48,C39,C30,C12)</f>
        <v>402</v>
      </c>
      <c r="D106" s="357"/>
      <c r="E106" s="358"/>
      <c r="F106" s="356">
        <f>SUM(F105,F102,F99,F96,F93,F90,F85,F79,F75,F72,F57,F48,F39,F30,F12)</f>
        <v>1116.5</v>
      </c>
      <c r="G106" s="359"/>
      <c r="H106" s="356">
        <f>SUM(H105,H102,H99,H96,H93,H90,H85,H79,H75,H72,H57,H48,H39,H30,H12)</f>
        <v>798.6800000000001</v>
      </c>
      <c r="I106" s="356">
        <f>SUM(I105,I102,I99,I96,I93,I90,I85,I79,I75,I72,I57,I48,I39,I30,I12)</f>
        <v>402</v>
      </c>
      <c r="J106" s="363"/>
      <c r="K106" s="360"/>
    </row>
  </sheetData>
  <sheetProtection/>
  <mergeCells count="166">
    <mergeCell ref="A1:K1"/>
    <mergeCell ref="D3:F3"/>
    <mergeCell ref="D4:F4"/>
    <mergeCell ref="A6:A7"/>
    <mergeCell ref="B6:B7"/>
    <mergeCell ref="C6:C7"/>
    <mergeCell ref="D6:D7"/>
    <mergeCell ref="K6:K7"/>
    <mergeCell ref="A8:A11"/>
    <mergeCell ref="B8:B11"/>
    <mergeCell ref="C8:C11"/>
    <mergeCell ref="D8:D11"/>
    <mergeCell ref="K8:K11"/>
    <mergeCell ref="A13:A16"/>
    <mergeCell ref="B13:B16"/>
    <mergeCell ref="C13:C16"/>
    <mergeCell ref="D13:D16"/>
    <mergeCell ref="K13:K16"/>
    <mergeCell ref="A17:A20"/>
    <mergeCell ref="B17:B20"/>
    <mergeCell ref="C17:C20"/>
    <mergeCell ref="D17:D20"/>
    <mergeCell ref="K17:K20"/>
    <mergeCell ref="A21:A24"/>
    <mergeCell ref="B21:B24"/>
    <mergeCell ref="C21:C24"/>
    <mergeCell ref="D21:D24"/>
    <mergeCell ref="K21:K24"/>
    <mergeCell ref="A25:A29"/>
    <mergeCell ref="B25:B29"/>
    <mergeCell ref="C25:C29"/>
    <mergeCell ref="D25:D29"/>
    <mergeCell ref="K25:K29"/>
    <mergeCell ref="G27:G28"/>
    <mergeCell ref="H27:H28"/>
    <mergeCell ref="I27:I28"/>
    <mergeCell ref="A31:A32"/>
    <mergeCell ref="B31:B32"/>
    <mergeCell ref="C31:C32"/>
    <mergeCell ref="D31:D32"/>
    <mergeCell ref="K31:K32"/>
    <mergeCell ref="A33:A34"/>
    <mergeCell ref="B33:B34"/>
    <mergeCell ref="C33:C34"/>
    <mergeCell ref="D33:D34"/>
    <mergeCell ref="K33:K34"/>
    <mergeCell ref="A35:A38"/>
    <mergeCell ref="B35:B38"/>
    <mergeCell ref="C35:C38"/>
    <mergeCell ref="D35:D38"/>
    <mergeCell ref="K35:K38"/>
    <mergeCell ref="A40:A43"/>
    <mergeCell ref="B40:B43"/>
    <mergeCell ref="C40:C43"/>
    <mergeCell ref="D40:D43"/>
    <mergeCell ref="K40:K43"/>
    <mergeCell ref="A44:A45"/>
    <mergeCell ref="B44:B45"/>
    <mergeCell ref="C44:C45"/>
    <mergeCell ref="D44:D45"/>
    <mergeCell ref="K44:K45"/>
    <mergeCell ref="A46:A47"/>
    <mergeCell ref="B46:B47"/>
    <mergeCell ref="C46:C47"/>
    <mergeCell ref="D46:D47"/>
    <mergeCell ref="K46:K47"/>
    <mergeCell ref="A49:A52"/>
    <mergeCell ref="B49:B52"/>
    <mergeCell ref="C49:C52"/>
    <mergeCell ref="D49:D52"/>
    <mergeCell ref="K49:K52"/>
    <mergeCell ref="A53:A56"/>
    <mergeCell ref="B53:B56"/>
    <mergeCell ref="C53:C56"/>
    <mergeCell ref="D53:D56"/>
    <mergeCell ref="K53:K56"/>
    <mergeCell ref="A58:A59"/>
    <mergeCell ref="B58:B59"/>
    <mergeCell ref="C58:C59"/>
    <mergeCell ref="D58:D59"/>
    <mergeCell ref="K58:K59"/>
    <mergeCell ref="A60:A61"/>
    <mergeCell ref="B60:B61"/>
    <mergeCell ref="C60:C61"/>
    <mergeCell ref="D60:D61"/>
    <mergeCell ref="K60:K61"/>
    <mergeCell ref="A62:A63"/>
    <mergeCell ref="B62:B63"/>
    <mergeCell ref="C62:C63"/>
    <mergeCell ref="D62:D63"/>
    <mergeCell ref="K62:K63"/>
    <mergeCell ref="A64:A65"/>
    <mergeCell ref="B64:B65"/>
    <mergeCell ref="C64:C65"/>
    <mergeCell ref="D64:D65"/>
    <mergeCell ref="K64:K65"/>
    <mergeCell ref="A66:A67"/>
    <mergeCell ref="B66:B67"/>
    <mergeCell ref="C66:C67"/>
    <mergeCell ref="D66:D67"/>
    <mergeCell ref="K66:K67"/>
    <mergeCell ref="A68:A69"/>
    <mergeCell ref="B68:B69"/>
    <mergeCell ref="C68:C69"/>
    <mergeCell ref="D68:D69"/>
    <mergeCell ref="K68:K69"/>
    <mergeCell ref="A70:A71"/>
    <mergeCell ref="B70:B71"/>
    <mergeCell ref="C70:C71"/>
    <mergeCell ref="D70:D71"/>
    <mergeCell ref="K70:K71"/>
    <mergeCell ref="A73:A74"/>
    <mergeCell ref="B73:B74"/>
    <mergeCell ref="C73:C74"/>
    <mergeCell ref="D73:D74"/>
    <mergeCell ref="K73:K74"/>
    <mergeCell ref="A76:A78"/>
    <mergeCell ref="B76:B78"/>
    <mergeCell ref="C76:C78"/>
    <mergeCell ref="D76:D78"/>
    <mergeCell ref="K76:K78"/>
    <mergeCell ref="A80:A82"/>
    <mergeCell ref="B80:B82"/>
    <mergeCell ref="C80:C82"/>
    <mergeCell ref="D80:D82"/>
    <mergeCell ref="K80:K82"/>
    <mergeCell ref="A83:A84"/>
    <mergeCell ref="B83:B84"/>
    <mergeCell ref="C83:C84"/>
    <mergeCell ref="D83:D84"/>
    <mergeCell ref="K83:K84"/>
    <mergeCell ref="A86:A87"/>
    <mergeCell ref="B86:B87"/>
    <mergeCell ref="C86:C87"/>
    <mergeCell ref="D86:D87"/>
    <mergeCell ref="K86:K87"/>
    <mergeCell ref="A88:A89"/>
    <mergeCell ref="B88:B89"/>
    <mergeCell ref="C88:C89"/>
    <mergeCell ref="D88:D89"/>
    <mergeCell ref="K88:K89"/>
    <mergeCell ref="A91:A92"/>
    <mergeCell ref="B91:B92"/>
    <mergeCell ref="C91:C92"/>
    <mergeCell ref="D91:D92"/>
    <mergeCell ref="K91:K92"/>
    <mergeCell ref="A94:A95"/>
    <mergeCell ref="B94:B95"/>
    <mergeCell ref="C94:C95"/>
    <mergeCell ref="D94:D95"/>
    <mergeCell ref="K94:K95"/>
    <mergeCell ref="A97:A98"/>
    <mergeCell ref="B97:B98"/>
    <mergeCell ref="C97:C98"/>
    <mergeCell ref="D97:D98"/>
    <mergeCell ref="K97:K98"/>
    <mergeCell ref="A100:A101"/>
    <mergeCell ref="B100:B101"/>
    <mergeCell ref="C100:C101"/>
    <mergeCell ref="D100:D101"/>
    <mergeCell ref="K100:K101"/>
    <mergeCell ref="A103:A104"/>
    <mergeCell ref="B103:B104"/>
    <mergeCell ref="C103:C104"/>
    <mergeCell ref="D103:D104"/>
    <mergeCell ref="K103:K104"/>
  </mergeCells>
  <printOptions gridLines="1" horizontalCentered="1"/>
  <pageMargins left="0" right="0" top="0.236220472440945" bottom="0.354330708661417" header="0.15748031496063" footer="0.15748031496063"/>
  <pageSetup horizontalDpi="600" verticalDpi="600" orientation="landscape" paperSize="9" r:id="rId1"/>
  <headerFooter alignWithMargins="0">
    <oddFooter>&amp;L&amp;"Arial,Italic"&amp;8&amp;Z&amp;F\&amp;A&amp;R&amp;"Arial,Italic"&amp;8Pg- &amp;P  -&amp;N</oddFooter>
  </headerFooter>
  <rowBreaks count="3" manualBreakCount="3">
    <brk id="24" max="255" man="1"/>
    <brk id="48" max="255" man="1"/>
    <brk id="69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00FF"/>
  </sheetPr>
  <dimension ref="A1:K6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B10" sqref="B10"/>
    </sheetView>
  </sheetViews>
  <sheetFormatPr defaultColWidth="9.140625" defaultRowHeight="12.75"/>
  <cols>
    <col min="1" max="1" width="5.00390625" style="109" customWidth="1"/>
    <col min="2" max="2" width="36.8515625" style="108" customWidth="1"/>
    <col min="3" max="3" width="9.140625" style="109" customWidth="1"/>
    <col min="4" max="4" width="10.140625" style="74" customWidth="1"/>
    <col min="5" max="5" width="11.8515625" style="109" customWidth="1"/>
    <col min="6" max="6" width="14.00390625" style="77" customWidth="1"/>
    <col min="7" max="7" width="11.421875" style="77" customWidth="1"/>
    <col min="8" max="8" width="10.140625" style="74" customWidth="1"/>
    <col min="9" max="9" width="10.28125" style="74" customWidth="1"/>
    <col min="10" max="10" width="20.57421875" style="74" customWidth="1"/>
    <col min="11" max="11" width="13.7109375" style="74" customWidth="1"/>
    <col min="12" max="16384" width="9.140625" style="74" customWidth="1"/>
  </cols>
  <sheetData>
    <row r="1" spans="1:11" ht="22.5" customHeight="1">
      <c r="A1" s="633" t="s">
        <v>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0" ht="32.25" customHeight="1">
      <c r="A2" s="634" t="s">
        <v>303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1" ht="15" customHeight="1">
      <c r="A3" s="635" t="s">
        <v>268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s="41" customFormat="1" ht="49.5" customHeight="1">
      <c r="A4" s="84" t="s">
        <v>15</v>
      </c>
      <c r="B4" s="84" t="s">
        <v>16</v>
      </c>
      <c r="C4" s="84" t="s">
        <v>265</v>
      </c>
      <c r="D4" s="84" t="s">
        <v>85</v>
      </c>
      <c r="E4" s="84" t="s">
        <v>157</v>
      </c>
      <c r="F4" s="84" t="s">
        <v>158</v>
      </c>
      <c r="G4" s="84" t="s">
        <v>279</v>
      </c>
      <c r="H4" s="84" t="s">
        <v>266</v>
      </c>
      <c r="I4" s="84" t="s">
        <v>190</v>
      </c>
      <c r="J4" s="84" t="s">
        <v>41</v>
      </c>
      <c r="K4" s="84" t="s">
        <v>42</v>
      </c>
    </row>
    <row r="5" spans="1:11" s="41" customFormat="1" ht="18.75" customHeight="1">
      <c r="A5" s="85" t="s">
        <v>17</v>
      </c>
      <c r="B5" s="85" t="s">
        <v>18</v>
      </c>
      <c r="C5" s="787" t="s">
        <v>19</v>
      </c>
      <c r="D5" s="787"/>
      <c r="E5" s="85" t="s">
        <v>30</v>
      </c>
      <c r="F5" s="85" t="s">
        <v>43</v>
      </c>
      <c r="G5" s="85" t="s">
        <v>44</v>
      </c>
      <c r="H5" s="85" t="s">
        <v>45</v>
      </c>
      <c r="I5" s="85" t="s">
        <v>46</v>
      </c>
      <c r="J5" s="85" t="s">
        <v>47</v>
      </c>
      <c r="K5" s="85" t="s">
        <v>48</v>
      </c>
    </row>
    <row r="6" spans="1:3" ht="47.25" customHeight="1">
      <c r="A6" s="112" t="s">
        <v>14</v>
      </c>
      <c r="B6" s="108" t="s">
        <v>304</v>
      </c>
      <c r="C6" s="111">
        <v>6.5</v>
      </c>
    </row>
  </sheetData>
  <sheetProtection/>
  <mergeCells count="4">
    <mergeCell ref="A1:K1"/>
    <mergeCell ref="A2:J2"/>
    <mergeCell ref="A3:K3"/>
    <mergeCell ref="C5:D5"/>
  </mergeCells>
  <printOptions gridLines="1" horizontalCentered="1"/>
  <pageMargins left="0.2362204724409449" right="0.2362204724409449" top="0.35433070866141736" bottom="0.4330708661417323" header="0.1968503937007874" footer="0.15748031496062992"/>
  <pageSetup horizontalDpi="600" verticalDpi="600" orientation="landscape" paperSize="9" scale="95" r:id="rId1"/>
  <headerFooter alignWithMargins="0">
    <oddFooter>&amp;L&amp;"Arial,Italic"&amp;8&amp;Z&amp;F/&amp;A&amp;R&amp;"Arial,Italic"&amp;8&amp;P/&amp;N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00FF"/>
  </sheetPr>
  <dimension ref="A1:K120"/>
  <sheetViews>
    <sheetView view="pageBreakPreview" zoomScaleSheetLayoutView="100" zoomScalePageLayoutView="0" workbookViewId="0" topLeftCell="C1">
      <pane ySplit="4" topLeftCell="A67" activePane="bottomLeft" state="frozen"/>
      <selection pane="topLeft" activeCell="J85" activeCellId="2" sqref="J113 J93 J85"/>
      <selection pane="bottomLeft" activeCell="K72" sqref="K72"/>
    </sheetView>
  </sheetViews>
  <sheetFormatPr defaultColWidth="9.140625" defaultRowHeight="12.75"/>
  <cols>
    <col min="1" max="1" width="3.8515625" style="264" customWidth="1"/>
    <col min="2" max="2" width="40.7109375" style="268" customWidth="1"/>
    <col min="3" max="3" width="8.28125" style="266" customWidth="1"/>
    <col min="4" max="4" width="17.140625" style="262" customWidth="1"/>
    <col min="5" max="5" width="7.140625" style="254" customWidth="1"/>
    <col min="6" max="6" width="8.28125" style="263" customWidth="1"/>
    <col min="7" max="7" width="14.7109375" style="254" customWidth="1"/>
    <col min="8" max="8" width="9.28125" style="263" customWidth="1"/>
    <col min="9" max="9" width="8.28125" style="263" customWidth="1"/>
    <col min="10" max="10" width="11.00390625" style="254" customWidth="1"/>
    <col min="11" max="11" width="16.421875" style="230" customWidth="1"/>
    <col min="12" max="16384" width="9.140625" style="230" customWidth="1"/>
  </cols>
  <sheetData>
    <row r="1" spans="1:11" ht="20.25" customHeight="1">
      <c r="A1" s="596" t="s">
        <v>606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6.5">
      <c r="A2" s="231"/>
      <c r="B2" s="232"/>
      <c r="C2" s="233"/>
      <c r="D2" s="234"/>
      <c r="E2" s="235"/>
      <c r="F2" s="269"/>
      <c r="G2" s="235"/>
      <c r="H2" s="597" t="s">
        <v>122</v>
      </c>
      <c r="I2" s="597"/>
      <c r="J2" s="597"/>
      <c r="K2" s="597"/>
    </row>
    <row r="3" spans="1:11" ht="49.5" customHeight="1">
      <c r="A3" s="236" t="s">
        <v>15</v>
      </c>
      <c r="B3" s="237" t="s">
        <v>123</v>
      </c>
      <c r="C3" s="238" t="s">
        <v>171</v>
      </c>
      <c r="D3" s="598" t="s">
        <v>124</v>
      </c>
      <c r="E3" s="599"/>
      <c r="F3" s="600"/>
      <c r="G3" s="239" t="s">
        <v>192</v>
      </c>
      <c r="H3" s="601" t="s">
        <v>172</v>
      </c>
      <c r="I3" s="602"/>
      <c r="J3" s="240" t="s">
        <v>501</v>
      </c>
      <c r="K3" s="236" t="s">
        <v>42</v>
      </c>
    </row>
    <row r="4" spans="1:11" ht="15.75" customHeight="1">
      <c r="A4" s="241" t="s">
        <v>17</v>
      </c>
      <c r="B4" s="241" t="s">
        <v>18</v>
      </c>
      <c r="C4" s="242" t="s">
        <v>19</v>
      </c>
      <c r="D4" s="603" t="s">
        <v>30</v>
      </c>
      <c r="E4" s="603"/>
      <c r="F4" s="603"/>
      <c r="G4" s="243" t="s">
        <v>43</v>
      </c>
      <c r="H4" s="604" t="s">
        <v>44</v>
      </c>
      <c r="I4" s="605"/>
      <c r="J4" s="243" t="s">
        <v>45</v>
      </c>
      <c r="K4" s="241" t="s">
        <v>46</v>
      </c>
    </row>
    <row r="5" spans="1:11" ht="15" customHeight="1">
      <c r="A5" s="593" t="s">
        <v>608</v>
      </c>
      <c r="B5" s="593"/>
      <c r="C5" s="593"/>
      <c r="D5" s="593"/>
      <c r="E5" s="593"/>
      <c r="F5" s="593"/>
      <c r="G5" s="593"/>
      <c r="H5" s="593"/>
      <c r="I5" s="593"/>
      <c r="J5" s="593"/>
      <c r="K5" s="593"/>
    </row>
    <row r="6" spans="1:11" ht="15" customHeight="1">
      <c r="A6" s="593" t="s">
        <v>635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</row>
    <row r="7" spans="1:11" ht="13.5" customHeight="1">
      <c r="A7" s="587">
        <v>1</v>
      </c>
      <c r="B7" s="588" t="s">
        <v>636</v>
      </c>
      <c r="C7" s="589">
        <v>3.19</v>
      </c>
      <c r="D7" s="592" t="s">
        <v>637</v>
      </c>
      <c r="E7" s="246" t="s">
        <v>132</v>
      </c>
      <c r="F7" s="258">
        <v>30.26</v>
      </c>
      <c r="G7" s="245" t="s">
        <v>135</v>
      </c>
      <c r="H7" s="246" t="s">
        <v>132</v>
      </c>
      <c r="I7" s="258">
        <v>27.58</v>
      </c>
      <c r="J7" s="245">
        <v>2.67</v>
      </c>
      <c r="K7" s="247"/>
    </row>
    <row r="8" spans="1:11" ht="16.5">
      <c r="A8" s="587"/>
      <c r="B8" s="588"/>
      <c r="C8" s="589"/>
      <c r="D8" s="592"/>
      <c r="E8" s="246" t="s">
        <v>133</v>
      </c>
      <c r="F8" s="258">
        <v>2.55</v>
      </c>
      <c r="G8" s="246" t="s">
        <v>127</v>
      </c>
      <c r="H8" s="246" t="s">
        <v>133</v>
      </c>
      <c r="I8" s="258">
        <v>2.03</v>
      </c>
      <c r="J8" s="245">
        <v>0.52</v>
      </c>
      <c r="K8" s="247"/>
    </row>
    <row r="9" spans="1:11" ht="16.5">
      <c r="A9" s="587"/>
      <c r="B9" s="588"/>
      <c r="C9" s="589"/>
      <c r="D9" s="592"/>
      <c r="E9" s="246" t="s">
        <v>134</v>
      </c>
      <c r="F9" s="258">
        <v>3.73</v>
      </c>
      <c r="G9" s="246" t="s">
        <v>128</v>
      </c>
      <c r="H9" s="246" t="s">
        <v>134</v>
      </c>
      <c r="I9" s="258">
        <v>3.74</v>
      </c>
      <c r="J9" s="245"/>
      <c r="K9" s="247"/>
    </row>
    <row r="10" spans="1:11" s="251" customFormat="1" ht="15" customHeight="1">
      <c r="A10" s="587"/>
      <c r="B10" s="588"/>
      <c r="C10" s="589"/>
      <c r="D10" s="592"/>
      <c r="E10" s="248" t="s">
        <v>63</v>
      </c>
      <c r="F10" s="270">
        <f>SUM(F7:F9)</f>
        <v>36.54</v>
      </c>
      <c r="G10" s="248"/>
      <c r="H10" s="248" t="s">
        <v>63</v>
      </c>
      <c r="I10" s="270">
        <f>SUM(I7:I9)</f>
        <v>33.35</v>
      </c>
      <c r="J10" s="249">
        <f>SUM(J7:J9)</f>
        <v>3.19</v>
      </c>
      <c r="K10" s="250"/>
    </row>
    <row r="11" spans="1:11" ht="14.25" customHeight="1">
      <c r="A11" s="587">
        <v>2</v>
      </c>
      <c r="B11" s="588" t="s">
        <v>638</v>
      </c>
      <c r="C11" s="589">
        <v>1.63</v>
      </c>
      <c r="D11" s="592" t="s">
        <v>639</v>
      </c>
      <c r="E11" s="246" t="s">
        <v>132</v>
      </c>
      <c r="F11" s="258">
        <v>33.6</v>
      </c>
      <c r="G11" s="245" t="s">
        <v>135</v>
      </c>
      <c r="H11" s="246" t="s">
        <v>132</v>
      </c>
      <c r="I11" s="258">
        <v>31.97</v>
      </c>
      <c r="J11" s="245">
        <v>1.63</v>
      </c>
      <c r="K11" s="247"/>
    </row>
    <row r="12" spans="1:11" ht="13.5" customHeight="1">
      <c r="A12" s="587"/>
      <c r="B12" s="588"/>
      <c r="C12" s="589"/>
      <c r="D12" s="592"/>
      <c r="E12" s="246" t="s">
        <v>133</v>
      </c>
      <c r="F12" s="258">
        <v>2.6</v>
      </c>
      <c r="G12" s="246" t="s">
        <v>127</v>
      </c>
      <c r="H12" s="246" t="s">
        <v>133</v>
      </c>
      <c r="I12" s="258">
        <v>2.6</v>
      </c>
      <c r="J12" s="245"/>
      <c r="K12" s="247"/>
    </row>
    <row r="13" spans="1:11" ht="13.5" customHeight="1">
      <c r="A13" s="587"/>
      <c r="B13" s="588"/>
      <c r="C13" s="589"/>
      <c r="D13" s="592"/>
      <c r="E13" s="246" t="s">
        <v>134</v>
      </c>
      <c r="F13" s="258">
        <v>3.9</v>
      </c>
      <c r="G13" s="246" t="s">
        <v>128</v>
      </c>
      <c r="H13" s="246" t="s">
        <v>134</v>
      </c>
      <c r="I13" s="258">
        <v>3.9</v>
      </c>
      <c r="J13" s="245"/>
      <c r="K13" s="247"/>
    </row>
    <row r="14" spans="1:11" s="251" customFormat="1" ht="13.5" customHeight="1">
      <c r="A14" s="587"/>
      <c r="B14" s="588"/>
      <c r="C14" s="589"/>
      <c r="D14" s="592"/>
      <c r="E14" s="248" t="s">
        <v>63</v>
      </c>
      <c r="F14" s="270">
        <f>SUM(F11:F13)</f>
        <v>40.1</v>
      </c>
      <c r="G14" s="248"/>
      <c r="H14" s="248" t="s">
        <v>63</v>
      </c>
      <c r="I14" s="270">
        <f>SUM(I11:I13)</f>
        <v>38.47</v>
      </c>
      <c r="J14" s="249">
        <f>SUM(J11:J13)</f>
        <v>1.63</v>
      </c>
      <c r="K14" s="250"/>
    </row>
    <row r="15" spans="1:11" ht="13.5" customHeight="1">
      <c r="A15" s="587">
        <v>3</v>
      </c>
      <c r="B15" s="588" t="s">
        <v>640</v>
      </c>
      <c r="C15" s="589">
        <v>1</v>
      </c>
      <c r="D15" s="592" t="s">
        <v>641</v>
      </c>
      <c r="E15" s="246" t="s">
        <v>132</v>
      </c>
      <c r="F15" s="258">
        <v>65.7</v>
      </c>
      <c r="G15" s="245" t="s">
        <v>135</v>
      </c>
      <c r="H15" s="246" t="s">
        <v>132</v>
      </c>
      <c r="I15" s="258">
        <v>68.7</v>
      </c>
      <c r="J15" s="245"/>
      <c r="K15" s="247"/>
    </row>
    <row r="16" spans="1:11" ht="13.5" customHeight="1">
      <c r="A16" s="587"/>
      <c r="B16" s="588"/>
      <c r="C16" s="589"/>
      <c r="D16" s="592"/>
      <c r="E16" s="246" t="s">
        <v>133</v>
      </c>
      <c r="F16" s="258">
        <v>9.48</v>
      </c>
      <c r="G16" s="246" t="s">
        <v>127</v>
      </c>
      <c r="H16" s="246" t="s">
        <v>133</v>
      </c>
      <c r="I16" s="258">
        <v>5.47</v>
      </c>
      <c r="J16" s="245">
        <v>1</v>
      </c>
      <c r="K16" s="247"/>
    </row>
    <row r="17" spans="1:11" ht="13.5" customHeight="1">
      <c r="A17" s="587"/>
      <c r="B17" s="588"/>
      <c r="C17" s="589"/>
      <c r="D17" s="592"/>
      <c r="E17" s="246" t="s">
        <v>134</v>
      </c>
      <c r="F17" s="258">
        <v>13.8</v>
      </c>
      <c r="G17" s="246" t="s">
        <v>128</v>
      </c>
      <c r="H17" s="246" t="s">
        <v>134</v>
      </c>
      <c r="I17" s="258">
        <v>13.8</v>
      </c>
      <c r="J17" s="245"/>
      <c r="K17" s="247"/>
    </row>
    <row r="18" spans="1:11" s="251" customFormat="1" ht="13.5" customHeight="1">
      <c r="A18" s="587"/>
      <c r="B18" s="588"/>
      <c r="C18" s="589"/>
      <c r="D18" s="592"/>
      <c r="E18" s="248" t="s">
        <v>63</v>
      </c>
      <c r="F18" s="270">
        <f>SUM(F15:F17)</f>
        <v>88.98</v>
      </c>
      <c r="G18" s="248"/>
      <c r="H18" s="248" t="s">
        <v>63</v>
      </c>
      <c r="I18" s="270">
        <f>SUM(I15:I17)</f>
        <v>87.97</v>
      </c>
      <c r="J18" s="249">
        <f>SUM(J15:J17)</f>
        <v>1</v>
      </c>
      <c r="K18" s="250"/>
    </row>
    <row r="19" spans="1:11" ht="14.25" customHeight="1">
      <c r="A19" s="587">
        <v>4</v>
      </c>
      <c r="B19" s="588" t="s">
        <v>642</v>
      </c>
      <c r="C19" s="589">
        <v>56.89</v>
      </c>
      <c r="D19" s="592" t="s">
        <v>643</v>
      </c>
      <c r="E19" s="246" t="s">
        <v>132</v>
      </c>
      <c r="F19" s="258">
        <v>104.82</v>
      </c>
      <c r="G19" s="245" t="s">
        <v>71</v>
      </c>
      <c r="H19" s="246" t="s">
        <v>132</v>
      </c>
      <c r="I19" s="258">
        <v>38</v>
      </c>
      <c r="J19" s="245">
        <v>56.89</v>
      </c>
      <c r="K19" s="247"/>
    </row>
    <row r="20" spans="1:11" ht="14.25" customHeight="1">
      <c r="A20" s="587"/>
      <c r="B20" s="588"/>
      <c r="C20" s="589"/>
      <c r="D20" s="592"/>
      <c r="E20" s="246" t="s">
        <v>133</v>
      </c>
      <c r="F20" s="258">
        <v>11.39</v>
      </c>
      <c r="G20" s="246"/>
      <c r="H20" s="246" t="s">
        <v>133</v>
      </c>
      <c r="I20" s="258"/>
      <c r="J20" s="245"/>
      <c r="K20" s="247"/>
    </row>
    <row r="21" spans="1:11" ht="14.25" customHeight="1">
      <c r="A21" s="587"/>
      <c r="B21" s="588"/>
      <c r="C21" s="589"/>
      <c r="D21" s="592"/>
      <c r="E21" s="246" t="s">
        <v>134</v>
      </c>
      <c r="F21" s="258">
        <v>15.59</v>
      </c>
      <c r="G21" s="246"/>
      <c r="H21" s="246" t="s">
        <v>134</v>
      </c>
      <c r="I21" s="258"/>
      <c r="J21" s="245"/>
      <c r="K21" s="247"/>
    </row>
    <row r="22" spans="1:11" s="251" customFormat="1" ht="14.25" customHeight="1">
      <c r="A22" s="587"/>
      <c r="B22" s="588"/>
      <c r="C22" s="589"/>
      <c r="D22" s="592"/>
      <c r="E22" s="248" t="s">
        <v>63</v>
      </c>
      <c r="F22" s="270">
        <f>SUM(F19:F21)</f>
        <v>131.79999999999998</v>
      </c>
      <c r="G22" s="248"/>
      <c r="H22" s="248" t="s">
        <v>63</v>
      </c>
      <c r="I22" s="270">
        <f>SUM(I19:I21)</f>
        <v>38</v>
      </c>
      <c r="J22" s="249">
        <f>SUM(J19:J21)</f>
        <v>56.89</v>
      </c>
      <c r="K22" s="250"/>
    </row>
    <row r="23" spans="1:11" ht="15" customHeight="1">
      <c r="A23" s="587">
        <v>5</v>
      </c>
      <c r="B23" s="588" t="s">
        <v>644</v>
      </c>
      <c r="C23" s="589">
        <v>1.45</v>
      </c>
      <c r="D23" s="592" t="s">
        <v>645</v>
      </c>
      <c r="E23" s="246" t="s">
        <v>132</v>
      </c>
      <c r="F23" s="258">
        <v>9.52</v>
      </c>
      <c r="G23" s="245" t="s">
        <v>140</v>
      </c>
      <c r="H23" s="246" t="s">
        <v>132</v>
      </c>
      <c r="I23" s="258">
        <v>9</v>
      </c>
      <c r="J23" s="245">
        <v>0.52</v>
      </c>
      <c r="K23" s="247"/>
    </row>
    <row r="24" spans="1:11" ht="15" customHeight="1">
      <c r="A24" s="587"/>
      <c r="B24" s="588"/>
      <c r="C24" s="589"/>
      <c r="D24" s="592"/>
      <c r="E24" s="246" t="s">
        <v>133</v>
      </c>
      <c r="F24" s="258">
        <v>0.52</v>
      </c>
      <c r="G24" s="246" t="s">
        <v>139</v>
      </c>
      <c r="H24" s="246" t="s">
        <v>133</v>
      </c>
      <c r="I24" s="258">
        <v>0.5</v>
      </c>
      <c r="J24" s="245"/>
      <c r="K24" s="247"/>
    </row>
    <row r="25" spans="1:11" ht="15" customHeight="1">
      <c r="A25" s="587"/>
      <c r="B25" s="588"/>
      <c r="C25" s="589"/>
      <c r="D25" s="592"/>
      <c r="E25" s="246" t="s">
        <v>134</v>
      </c>
      <c r="F25" s="258">
        <v>1.42</v>
      </c>
      <c r="G25" s="246" t="s">
        <v>128</v>
      </c>
      <c r="H25" s="246" t="s">
        <v>134</v>
      </c>
      <c r="I25" s="258">
        <v>0.5</v>
      </c>
      <c r="J25" s="245">
        <v>0.93</v>
      </c>
      <c r="K25" s="247"/>
    </row>
    <row r="26" spans="1:11" s="251" customFormat="1" ht="15" customHeight="1">
      <c r="A26" s="587"/>
      <c r="B26" s="588"/>
      <c r="C26" s="589"/>
      <c r="D26" s="592"/>
      <c r="E26" s="248" t="s">
        <v>63</v>
      </c>
      <c r="F26" s="270">
        <f>SUM(F23:F25)</f>
        <v>11.459999999999999</v>
      </c>
      <c r="G26" s="248"/>
      <c r="H26" s="248" t="s">
        <v>63</v>
      </c>
      <c r="I26" s="270">
        <f>SUM(I23:I25)</f>
        <v>10</v>
      </c>
      <c r="J26" s="249">
        <f>SUM(J23:J25)</f>
        <v>1.4500000000000002</v>
      </c>
      <c r="K26" s="250"/>
    </row>
    <row r="27" spans="1:11" ht="15.75" customHeight="1">
      <c r="A27" s="587">
        <v>6</v>
      </c>
      <c r="B27" s="588" t="s">
        <v>646</v>
      </c>
      <c r="C27" s="589">
        <v>11.53</v>
      </c>
      <c r="D27" s="592" t="s">
        <v>647</v>
      </c>
      <c r="E27" s="246" t="s">
        <v>132</v>
      </c>
      <c r="F27" s="258">
        <v>23.72</v>
      </c>
      <c r="G27" s="245" t="s">
        <v>120</v>
      </c>
      <c r="H27" s="246" t="s">
        <v>132</v>
      </c>
      <c r="I27" s="258">
        <v>18</v>
      </c>
      <c r="J27" s="245">
        <v>5.72</v>
      </c>
      <c r="K27" s="247"/>
    </row>
    <row r="28" spans="1:11" ht="15.75" customHeight="1">
      <c r="A28" s="587"/>
      <c r="B28" s="588"/>
      <c r="C28" s="589"/>
      <c r="D28" s="592"/>
      <c r="E28" s="246" t="s">
        <v>133</v>
      </c>
      <c r="F28" s="258">
        <v>2.23</v>
      </c>
      <c r="G28" s="246" t="s">
        <v>531</v>
      </c>
      <c r="H28" s="246" t="s">
        <v>133</v>
      </c>
      <c r="I28" s="258">
        <v>1</v>
      </c>
      <c r="J28" s="245">
        <v>1.23</v>
      </c>
      <c r="K28" s="247"/>
    </row>
    <row r="29" spans="1:11" ht="15.75" customHeight="1">
      <c r="A29" s="587"/>
      <c r="B29" s="588"/>
      <c r="C29" s="589"/>
      <c r="D29" s="592"/>
      <c r="E29" s="246" t="s">
        <v>134</v>
      </c>
      <c r="F29" s="258">
        <v>5.58</v>
      </c>
      <c r="G29" s="246" t="s">
        <v>532</v>
      </c>
      <c r="H29" s="246" t="s">
        <v>134</v>
      </c>
      <c r="I29" s="258">
        <v>1</v>
      </c>
      <c r="J29" s="245">
        <v>4.58</v>
      </c>
      <c r="K29" s="247"/>
    </row>
    <row r="30" spans="1:11" s="251" customFormat="1" ht="15.75" customHeight="1">
      <c r="A30" s="587"/>
      <c r="B30" s="588"/>
      <c r="C30" s="589"/>
      <c r="D30" s="592"/>
      <c r="E30" s="248" t="s">
        <v>63</v>
      </c>
      <c r="F30" s="270">
        <f>SUM(F27:F29)</f>
        <v>31.53</v>
      </c>
      <c r="G30" s="248"/>
      <c r="H30" s="248" t="s">
        <v>63</v>
      </c>
      <c r="I30" s="270">
        <f>SUM(I27:I29)</f>
        <v>20</v>
      </c>
      <c r="J30" s="249">
        <f>SUM(J27:J29)</f>
        <v>11.53</v>
      </c>
      <c r="K30" s="250"/>
    </row>
    <row r="31" spans="1:11" ht="17.25" customHeight="1">
      <c r="A31" s="587">
        <v>7</v>
      </c>
      <c r="B31" s="588" t="s">
        <v>648</v>
      </c>
      <c r="C31" s="589">
        <v>8.11</v>
      </c>
      <c r="D31" s="592" t="s">
        <v>649</v>
      </c>
      <c r="E31" s="246" t="s">
        <v>132</v>
      </c>
      <c r="F31" s="258">
        <v>6.61</v>
      </c>
      <c r="G31" s="245" t="s">
        <v>118</v>
      </c>
      <c r="H31" s="246" t="s">
        <v>132</v>
      </c>
      <c r="I31" s="258">
        <v>1</v>
      </c>
      <c r="J31" s="245">
        <v>5.61</v>
      </c>
      <c r="K31" s="247"/>
    </row>
    <row r="32" spans="1:11" ht="16.5">
      <c r="A32" s="587"/>
      <c r="B32" s="588"/>
      <c r="C32" s="589"/>
      <c r="D32" s="592"/>
      <c r="E32" s="246" t="s">
        <v>133</v>
      </c>
      <c r="F32" s="258"/>
      <c r="G32" s="246"/>
      <c r="H32" s="246" t="s">
        <v>133</v>
      </c>
      <c r="I32" s="258"/>
      <c r="J32" s="245"/>
      <c r="K32" s="247"/>
    </row>
    <row r="33" spans="1:11" ht="16.5">
      <c r="A33" s="587"/>
      <c r="B33" s="588"/>
      <c r="C33" s="589"/>
      <c r="D33" s="592"/>
      <c r="E33" s="246" t="s">
        <v>134</v>
      </c>
      <c r="F33" s="258">
        <v>2.5</v>
      </c>
      <c r="G33" s="246" t="s">
        <v>156</v>
      </c>
      <c r="H33" s="246" t="s">
        <v>134</v>
      </c>
      <c r="I33" s="258"/>
      <c r="J33" s="245">
        <v>2.5</v>
      </c>
      <c r="K33" s="247"/>
    </row>
    <row r="34" spans="1:11" s="251" customFormat="1" ht="15" customHeight="1">
      <c r="A34" s="587"/>
      <c r="B34" s="588"/>
      <c r="C34" s="589"/>
      <c r="D34" s="592"/>
      <c r="E34" s="248" t="s">
        <v>63</v>
      </c>
      <c r="F34" s="270">
        <f>SUM(F31:F33)</f>
        <v>9.11</v>
      </c>
      <c r="G34" s="248"/>
      <c r="H34" s="248" t="s">
        <v>63</v>
      </c>
      <c r="I34" s="270">
        <f>SUM(I31:I33)</f>
        <v>1</v>
      </c>
      <c r="J34" s="249">
        <f>SUM(J31:J33)</f>
        <v>8.11</v>
      </c>
      <c r="K34" s="250"/>
    </row>
    <row r="35" spans="1:11" ht="18.75" customHeight="1">
      <c r="A35" s="587">
        <v>8</v>
      </c>
      <c r="B35" s="588" t="s">
        <v>650</v>
      </c>
      <c r="C35" s="589">
        <v>7.85</v>
      </c>
      <c r="D35" s="589"/>
      <c r="E35" s="246" t="s">
        <v>132</v>
      </c>
      <c r="F35" s="258"/>
      <c r="G35" s="245"/>
      <c r="H35" s="246" t="s">
        <v>132</v>
      </c>
      <c r="I35" s="258"/>
      <c r="J35" s="245"/>
      <c r="K35" s="247"/>
    </row>
    <row r="36" spans="1:11" ht="16.5">
      <c r="A36" s="587"/>
      <c r="B36" s="588"/>
      <c r="C36" s="589"/>
      <c r="D36" s="589"/>
      <c r="E36" s="246" t="s">
        <v>133</v>
      </c>
      <c r="F36" s="258"/>
      <c r="G36" s="246"/>
      <c r="H36" s="246" t="s">
        <v>133</v>
      </c>
      <c r="I36" s="258"/>
      <c r="J36" s="245"/>
      <c r="K36" s="247"/>
    </row>
    <row r="37" spans="1:11" ht="16.5">
      <c r="A37" s="587"/>
      <c r="B37" s="588"/>
      <c r="C37" s="589"/>
      <c r="D37" s="589"/>
      <c r="E37" s="246" t="s">
        <v>134</v>
      </c>
      <c r="F37" s="258"/>
      <c r="G37" s="246"/>
      <c r="H37" s="246" t="s">
        <v>134</v>
      </c>
      <c r="I37" s="258"/>
      <c r="J37" s="245"/>
      <c r="K37" s="247"/>
    </row>
    <row r="38" spans="1:11" s="251" customFormat="1" ht="15" customHeight="1">
      <c r="A38" s="587"/>
      <c r="B38" s="588"/>
      <c r="C38" s="589"/>
      <c r="D38" s="589"/>
      <c r="E38" s="248" t="s">
        <v>63</v>
      </c>
      <c r="F38" s="270"/>
      <c r="G38" s="248"/>
      <c r="H38" s="248" t="s">
        <v>63</v>
      </c>
      <c r="I38" s="270"/>
      <c r="J38" s="249"/>
      <c r="K38" s="250"/>
    </row>
    <row r="39" spans="1:11" ht="16.5" customHeight="1">
      <c r="A39" s="587">
        <v>9</v>
      </c>
      <c r="B39" s="588" t="s">
        <v>651</v>
      </c>
      <c r="C39" s="589">
        <v>1.85</v>
      </c>
      <c r="D39" s="589"/>
      <c r="E39" s="246" t="s">
        <v>132</v>
      </c>
      <c r="F39" s="258"/>
      <c r="G39" s="245"/>
      <c r="H39" s="246" t="s">
        <v>132</v>
      </c>
      <c r="I39" s="258"/>
      <c r="J39" s="245"/>
      <c r="K39" s="247"/>
    </row>
    <row r="40" spans="1:11" ht="16.5" customHeight="1">
      <c r="A40" s="587"/>
      <c r="B40" s="588"/>
      <c r="C40" s="589"/>
      <c r="D40" s="589"/>
      <c r="E40" s="246" t="s">
        <v>133</v>
      </c>
      <c r="F40" s="258"/>
      <c r="H40" s="246" t="s">
        <v>133</v>
      </c>
      <c r="I40" s="258"/>
      <c r="J40" s="245"/>
      <c r="K40" s="247"/>
    </row>
    <row r="41" spans="1:11" ht="16.5" customHeight="1">
      <c r="A41" s="587"/>
      <c r="B41" s="588"/>
      <c r="C41" s="589"/>
      <c r="D41" s="589"/>
      <c r="E41" s="246" t="s">
        <v>134</v>
      </c>
      <c r="F41" s="258"/>
      <c r="G41" s="246"/>
      <c r="H41" s="246" t="s">
        <v>134</v>
      </c>
      <c r="I41" s="258"/>
      <c r="J41" s="245"/>
      <c r="K41" s="247"/>
    </row>
    <row r="42" spans="1:11" s="251" customFormat="1" ht="16.5" customHeight="1">
      <c r="A42" s="587"/>
      <c r="B42" s="588"/>
      <c r="C42" s="589"/>
      <c r="D42" s="589"/>
      <c r="E42" s="248" t="s">
        <v>63</v>
      </c>
      <c r="F42" s="270"/>
      <c r="G42" s="248"/>
      <c r="H42" s="248" t="s">
        <v>63</v>
      </c>
      <c r="I42" s="270"/>
      <c r="J42" s="249"/>
      <c r="K42" s="250"/>
    </row>
    <row r="43" spans="1:11" ht="17.25" customHeight="1">
      <c r="A43" s="587">
        <v>10</v>
      </c>
      <c r="B43" s="588" t="s">
        <v>652</v>
      </c>
      <c r="C43" s="589">
        <v>10</v>
      </c>
      <c r="D43" s="592"/>
      <c r="E43" s="246" t="s">
        <v>132</v>
      </c>
      <c r="F43" s="258"/>
      <c r="G43" s="245" t="s">
        <v>212</v>
      </c>
      <c r="H43" s="246" t="s">
        <v>132</v>
      </c>
      <c r="I43" s="258"/>
      <c r="J43" s="245"/>
      <c r="K43" s="247" t="s">
        <v>833</v>
      </c>
    </row>
    <row r="44" spans="1:11" ht="17.25" customHeight="1">
      <c r="A44" s="587"/>
      <c r="B44" s="588"/>
      <c r="C44" s="589"/>
      <c r="D44" s="592"/>
      <c r="E44" s="246" t="s">
        <v>133</v>
      </c>
      <c r="F44" s="258"/>
      <c r="G44" s="246"/>
      <c r="H44" s="246" t="s">
        <v>133</v>
      </c>
      <c r="I44" s="258"/>
      <c r="J44" s="245"/>
      <c r="K44" s="247"/>
    </row>
    <row r="45" spans="1:11" ht="17.25" customHeight="1">
      <c r="A45" s="587"/>
      <c r="B45" s="588"/>
      <c r="C45" s="589"/>
      <c r="D45" s="592"/>
      <c r="E45" s="246" t="s">
        <v>134</v>
      </c>
      <c r="F45" s="258"/>
      <c r="G45" s="246"/>
      <c r="H45" s="246" t="s">
        <v>134</v>
      </c>
      <c r="I45" s="258"/>
      <c r="J45" s="245"/>
      <c r="K45" s="247"/>
    </row>
    <row r="46" spans="1:11" s="251" customFormat="1" ht="17.25" customHeight="1">
      <c r="A46" s="587"/>
      <c r="B46" s="588"/>
      <c r="C46" s="589"/>
      <c r="D46" s="592"/>
      <c r="E46" s="248" t="s">
        <v>63</v>
      </c>
      <c r="F46" s="270"/>
      <c r="G46" s="248"/>
      <c r="H46" s="248" t="s">
        <v>63</v>
      </c>
      <c r="I46" s="270"/>
      <c r="J46" s="249"/>
      <c r="K46" s="250"/>
    </row>
    <row r="47" spans="1:11" ht="15.75" customHeight="1">
      <c r="A47" s="587">
        <v>11</v>
      </c>
      <c r="B47" s="588" t="s">
        <v>653</v>
      </c>
      <c r="C47" s="589">
        <v>7</v>
      </c>
      <c r="D47" s="592"/>
      <c r="E47" s="246" t="s">
        <v>132</v>
      </c>
      <c r="F47" s="258"/>
      <c r="G47" s="245" t="s">
        <v>561</v>
      </c>
      <c r="H47" s="246" t="s">
        <v>132</v>
      </c>
      <c r="I47" s="258"/>
      <c r="J47" s="245"/>
      <c r="K47" s="247" t="s">
        <v>833</v>
      </c>
    </row>
    <row r="48" spans="1:11" ht="15.75" customHeight="1">
      <c r="A48" s="587"/>
      <c r="B48" s="588"/>
      <c r="C48" s="589"/>
      <c r="D48" s="592"/>
      <c r="E48" s="246" t="s">
        <v>133</v>
      </c>
      <c r="F48" s="258"/>
      <c r="G48" s="246"/>
      <c r="H48" s="246" t="s">
        <v>133</v>
      </c>
      <c r="I48" s="258"/>
      <c r="J48" s="245"/>
      <c r="K48" s="247"/>
    </row>
    <row r="49" spans="1:11" ht="15.75" customHeight="1">
      <c r="A49" s="587"/>
      <c r="B49" s="588"/>
      <c r="C49" s="589"/>
      <c r="D49" s="592"/>
      <c r="E49" s="246" t="s">
        <v>134</v>
      </c>
      <c r="F49" s="258"/>
      <c r="G49" s="246"/>
      <c r="H49" s="246" t="s">
        <v>134</v>
      </c>
      <c r="I49" s="258"/>
      <c r="J49" s="245"/>
      <c r="K49" s="247"/>
    </row>
    <row r="50" spans="1:11" s="251" customFormat="1" ht="15.75" customHeight="1">
      <c r="A50" s="587"/>
      <c r="B50" s="588"/>
      <c r="C50" s="589"/>
      <c r="D50" s="592"/>
      <c r="E50" s="248" t="s">
        <v>63</v>
      </c>
      <c r="F50" s="270"/>
      <c r="G50" s="248"/>
      <c r="H50" s="248" t="s">
        <v>63</v>
      </c>
      <c r="I50" s="270"/>
      <c r="J50" s="249"/>
      <c r="K50" s="250"/>
    </row>
    <row r="51" spans="1:11" ht="15.75" customHeight="1">
      <c r="A51" s="587">
        <v>12</v>
      </c>
      <c r="B51" s="588" t="s">
        <v>654</v>
      </c>
      <c r="C51" s="589">
        <v>5</v>
      </c>
      <c r="D51" s="592"/>
      <c r="E51" s="246" t="s">
        <v>132</v>
      </c>
      <c r="F51" s="258"/>
      <c r="G51" s="245" t="s">
        <v>561</v>
      </c>
      <c r="H51" s="246" t="s">
        <v>132</v>
      </c>
      <c r="I51" s="258"/>
      <c r="J51" s="245"/>
      <c r="K51" s="247" t="s">
        <v>833</v>
      </c>
    </row>
    <row r="52" spans="1:11" ht="15.75" customHeight="1">
      <c r="A52" s="587"/>
      <c r="B52" s="588"/>
      <c r="C52" s="589"/>
      <c r="D52" s="592"/>
      <c r="E52" s="246" t="s">
        <v>133</v>
      </c>
      <c r="F52" s="258"/>
      <c r="G52" s="246"/>
      <c r="H52" s="246" t="s">
        <v>133</v>
      </c>
      <c r="I52" s="258"/>
      <c r="J52" s="245"/>
      <c r="K52" s="247"/>
    </row>
    <row r="53" spans="1:11" ht="15.75" customHeight="1">
      <c r="A53" s="587"/>
      <c r="B53" s="588"/>
      <c r="C53" s="589"/>
      <c r="D53" s="592"/>
      <c r="E53" s="246" t="s">
        <v>134</v>
      </c>
      <c r="F53" s="258"/>
      <c r="G53" s="246"/>
      <c r="H53" s="246" t="s">
        <v>134</v>
      </c>
      <c r="I53" s="258"/>
      <c r="J53" s="245"/>
      <c r="K53" s="247"/>
    </row>
    <row r="54" spans="1:11" s="251" customFormat="1" ht="15.75" customHeight="1">
      <c r="A54" s="587"/>
      <c r="B54" s="588"/>
      <c r="C54" s="589"/>
      <c r="D54" s="592"/>
      <c r="E54" s="248" t="s">
        <v>63</v>
      </c>
      <c r="F54" s="270"/>
      <c r="G54" s="248"/>
      <c r="H54" s="248" t="s">
        <v>63</v>
      </c>
      <c r="I54" s="270"/>
      <c r="J54" s="249"/>
      <c r="K54" s="250"/>
    </row>
    <row r="55" spans="1:11" ht="18" customHeight="1">
      <c r="A55" s="587">
        <v>13</v>
      </c>
      <c r="B55" s="588" t="s">
        <v>655</v>
      </c>
      <c r="C55" s="589">
        <v>5</v>
      </c>
      <c r="D55" s="592"/>
      <c r="E55" s="246" t="s">
        <v>132</v>
      </c>
      <c r="F55" s="258"/>
      <c r="G55" s="245" t="s">
        <v>561</v>
      </c>
      <c r="H55" s="246" t="s">
        <v>132</v>
      </c>
      <c r="I55" s="258"/>
      <c r="J55" s="245"/>
      <c r="K55" s="247" t="s">
        <v>833</v>
      </c>
    </row>
    <row r="56" spans="1:11" ht="16.5">
      <c r="A56" s="587"/>
      <c r="B56" s="588"/>
      <c r="C56" s="589"/>
      <c r="D56" s="592"/>
      <c r="E56" s="246" t="s">
        <v>133</v>
      </c>
      <c r="F56" s="258"/>
      <c r="G56" s="246"/>
      <c r="H56" s="246" t="s">
        <v>133</v>
      </c>
      <c r="I56" s="258"/>
      <c r="J56" s="245"/>
      <c r="K56" s="247"/>
    </row>
    <row r="57" spans="1:11" ht="16.5">
      <c r="A57" s="587"/>
      <c r="B57" s="588"/>
      <c r="C57" s="589"/>
      <c r="D57" s="592"/>
      <c r="E57" s="246" t="s">
        <v>134</v>
      </c>
      <c r="F57" s="258"/>
      <c r="G57" s="246"/>
      <c r="H57" s="246" t="s">
        <v>134</v>
      </c>
      <c r="I57" s="258"/>
      <c r="J57" s="245"/>
      <c r="K57" s="247"/>
    </row>
    <row r="58" spans="1:11" s="251" customFormat="1" ht="15" customHeight="1">
      <c r="A58" s="587"/>
      <c r="B58" s="588"/>
      <c r="C58" s="589"/>
      <c r="D58" s="592"/>
      <c r="E58" s="248" t="s">
        <v>63</v>
      </c>
      <c r="F58" s="270"/>
      <c r="G58" s="248"/>
      <c r="H58" s="248" t="s">
        <v>63</v>
      </c>
      <c r="I58" s="270"/>
      <c r="J58" s="249"/>
      <c r="K58" s="250"/>
    </row>
    <row r="59" spans="1:11" ht="18" customHeight="1">
      <c r="A59" s="587">
        <v>14</v>
      </c>
      <c r="B59" s="588" t="s">
        <v>656</v>
      </c>
      <c r="C59" s="589">
        <v>3</v>
      </c>
      <c r="D59" s="592"/>
      <c r="E59" s="246" t="s">
        <v>132</v>
      </c>
      <c r="F59" s="258"/>
      <c r="G59" s="245" t="s">
        <v>561</v>
      </c>
      <c r="H59" s="246" t="s">
        <v>132</v>
      </c>
      <c r="I59" s="258"/>
      <c r="J59" s="245"/>
      <c r="K59" s="247" t="s">
        <v>833</v>
      </c>
    </row>
    <row r="60" spans="1:11" ht="16.5">
      <c r="A60" s="587"/>
      <c r="B60" s="588"/>
      <c r="C60" s="589"/>
      <c r="D60" s="592"/>
      <c r="E60" s="246" t="s">
        <v>133</v>
      </c>
      <c r="F60" s="258"/>
      <c r="G60" s="246"/>
      <c r="H60" s="246" t="s">
        <v>133</v>
      </c>
      <c r="I60" s="258"/>
      <c r="J60" s="245"/>
      <c r="K60" s="247"/>
    </row>
    <row r="61" spans="1:11" ht="16.5">
      <c r="A61" s="587"/>
      <c r="B61" s="588"/>
      <c r="C61" s="589"/>
      <c r="D61" s="592"/>
      <c r="E61" s="246" t="s">
        <v>134</v>
      </c>
      <c r="F61" s="258"/>
      <c r="G61" s="246"/>
      <c r="H61" s="246" t="s">
        <v>134</v>
      </c>
      <c r="I61" s="258"/>
      <c r="J61" s="245"/>
      <c r="K61" s="247"/>
    </row>
    <row r="62" spans="1:11" s="251" customFormat="1" ht="15" customHeight="1">
      <c r="A62" s="587"/>
      <c r="B62" s="588"/>
      <c r="C62" s="589"/>
      <c r="D62" s="592"/>
      <c r="E62" s="248" t="s">
        <v>63</v>
      </c>
      <c r="F62" s="270"/>
      <c r="G62" s="248"/>
      <c r="H62" s="248" t="s">
        <v>63</v>
      </c>
      <c r="I62" s="270"/>
      <c r="J62" s="249"/>
      <c r="K62" s="250"/>
    </row>
    <row r="63" spans="1:11" ht="18" customHeight="1">
      <c r="A63" s="587">
        <v>15</v>
      </c>
      <c r="B63" s="588" t="s">
        <v>657</v>
      </c>
      <c r="C63" s="589">
        <v>4</v>
      </c>
      <c r="D63" s="592"/>
      <c r="E63" s="246" t="s">
        <v>132</v>
      </c>
      <c r="F63" s="258"/>
      <c r="G63" s="245" t="s">
        <v>561</v>
      </c>
      <c r="H63" s="246" t="s">
        <v>132</v>
      </c>
      <c r="I63" s="258"/>
      <c r="J63" s="245"/>
      <c r="K63" s="247" t="s">
        <v>833</v>
      </c>
    </row>
    <row r="64" spans="1:11" ht="16.5">
      <c r="A64" s="587"/>
      <c r="B64" s="588"/>
      <c r="C64" s="589"/>
      <c r="D64" s="592"/>
      <c r="E64" s="246" t="s">
        <v>133</v>
      </c>
      <c r="F64" s="258"/>
      <c r="G64" s="246"/>
      <c r="H64" s="246" t="s">
        <v>133</v>
      </c>
      <c r="I64" s="258"/>
      <c r="J64" s="245"/>
      <c r="K64" s="247"/>
    </row>
    <row r="65" spans="1:11" ht="16.5">
      <c r="A65" s="587"/>
      <c r="B65" s="588"/>
      <c r="C65" s="589"/>
      <c r="D65" s="592"/>
      <c r="E65" s="246" t="s">
        <v>134</v>
      </c>
      <c r="F65" s="258"/>
      <c r="G65" s="246"/>
      <c r="H65" s="246" t="s">
        <v>134</v>
      </c>
      <c r="I65" s="258"/>
      <c r="J65" s="245"/>
      <c r="K65" s="247"/>
    </row>
    <row r="66" spans="1:11" s="251" customFormat="1" ht="15" customHeight="1">
      <c r="A66" s="587"/>
      <c r="B66" s="588"/>
      <c r="C66" s="589"/>
      <c r="D66" s="592"/>
      <c r="E66" s="248" t="s">
        <v>63</v>
      </c>
      <c r="F66" s="270"/>
      <c r="G66" s="248"/>
      <c r="H66" s="248" t="s">
        <v>63</v>
      </c>
      <c r="I66" s="270"/>
      <c r="J66" s="249"/>
      <c r="K66" s="250"/>
    </row>
    <row r="67" spans="1:11" ht="14.25" customHeight="1">
      <c r="A67" s="587">
        <v>16</v>
      </c>
      <c r="B67" s="588" t="s">
        <v>658</v>
      </c>
      <c r="C67" s="589">
        <v>5</v>
      </c>
      <c r="D67" s="592"/>
      <c r="E67" s="246" t="s">
        <v>132</v>
      </c>
      <c r="F67" s="258"/>
      <c r="G67" s="245" t="s">
        <v>659</v>
      </c>
      <c r="H67" s="246" t="s">
        <v>132</v>
      </c>
      <c r="I67" s="258"/>
      <c r="J67" s="245"/>
      <c r="K67" s="247" t="s">
        <v>833</v>
      </c>
    </row>
    <row r="68" spans="1:11" ht="14.25" customHeight="1">
      <c r="A68" s="587"/>
      <c r="B68" s="588"/>
      <c r="C68" s="589"/>
      <c r="D68" s="592"/>
      <c r="E68" s="246" t="s">
        <v>133</v>
      </c>
      <c r="F68" s="258"/>
      <c r="G68" s="246"/>
      <c r="H68" s="246" t="s">
        <v>133</v>
      </c>
      <c r="I68" s="258"/>
      <c r="J68" s="245"/>
      <c r="K68" s="247"/>
    </row>
    <row r="69" spans="1:11" ht="14.25" customHeight="1">
      <c r="A69" s="587"/>
      <c r="B69" s="588"/>
      <c r="C69" s="589"/>
      <c r="D69" s="592"/>
      <c r="E69" s="246" t="s">
        <v>134</v>
      </c>
      <c r="F69" s="258"/>
      <c r="G69" s="246"/>
      <c r="H69" s="246" t="s">
        <v>134</v>
      </c>
      <c r="I69" s="258"/>
      <c r="J69" s="245"/>
      <c r="K69" s="247"/>
    </row>
    <row r="70" spans="1:11" s="251" customFormat="1" ht="14.25" customHeight="1">
      <c r="A70" s="587"/>
      <c r="B70" s="588"/>
      <c r="C70" s="589"/>
      <c r="D70" s="592"/>
      <c r="E70" s="248" t="s">
        <v>63</v>
      </c>
      <c r="F70" s="270"/>
      <c r="G70" s="248"/>
      <c r="H70" s="248" t="s">
        <v>63</v>
      </c>
      <c r="I70" s="270"/>
      <c r="J70" s="249"/>
      <c r="K70" s="250"/>
    </row>
    <row r="71" spans="1:11" ht="16.5" customHeight="1">
      <c r="A71" s="587">
        <v>17</v>
      </c>
      <c r="B71" s="588" t="s">
        <v>660</v>
      </c>
      <c r="C71" s="589">
        <v>1.6</v>
      </c>
      <c r="D71" s="592" t="s">
        <v>661</v>
      </c>
      <c r="E71" s="246" t="s">
        <v>132</v>
      </c>
      <c r="F71" s="258">
        <v>24.86</v>
      </c>
      <c r="G71" s="245" t="s">
        <v>79</v>
      </c>
      <c r="H71" s="245" t="s">
        <v>132</v>
      </c>
      <c r="I71" s="258"/>
      <c r="J71" s="245">
        <v>1.6</v>
      </c>
      <c r="K71" s="247" t="s">
        <v>833</v>
      </c>
    </row>
    <row r="72" spans="1:11" ht="15" customHeight="1">
      <c r="A72" s="587"/>
      <c r="B72" s="588"/>
      <c r="C72" s="589"/>
      <c r="D72" s="592"/>
      <c r="E72" s="246" t="s">
        <v>133</v>
      </c>
      <c r="F72" s="258">
        <v>2.46</v>
      </c>
      <c r="G72" s="246" t="s">
        <v>531</v>
      </c>
      <c r="H72" s="246" t="s">
        <v>133</v>
      </c>
      <c r="I72" s="258"/>
      <c r="J72" s="245"/>
      <c r="K72" s="247"/>
    </row>
    <row r="73" spans="1:11" ht="15" customHeight="1">
      <c r="A73" s="587"/>
      <c r="B73" s="588"/>
      <c r="C73" s="589"/>
      <c r="D73" s="592"/>
      <c r="E73" s="246" t="s">
        <v>134</v>
      </c>
      <c r="F73" s="258">
        <v>3.69</v>
      </c>
      <c r="G73" s="246" t="s">
        <v>156</v>
      </c>
      <c r="H73" s="246" t="s">
        <v>134</v>
      </c>
      <c r="I73" s="258"/>
      <c r="J73" s="245"/>
      <c r="K73" s="247"/>
    </row>
    <row r="74" spans="1:11" s="251" customFormat="1" ht="15" customHeight="1">
      <c r="A74" s="587"/>
      <c r="B74" s="588"/>
      <c r="C74" s="589"/>
      <c r="D74" s="592"/>
      <c r="E74" s="248" t="s">
        <v>63</v>
      </c>
      <c r="F74" s="270">
        <f>SUM(F71:F73)</f>
        <v>31.01</v>
      </c>
      <c r="G74" s="248"/>
      <c r="H74" s="248" t="s">
        <v>63</v>
      </c>
      <c r="I74" s="270"/>
      <c r="J74" s="249">
        <f>SUM(J71:J73)</f>
        <v>1.6</v>
      </c>
      <c r="K74" s="250"/>
    </row>
    <row r="75" spans="1:11" ht="17.25" customHeight="1">
      <c r="A75" s="587">
        <v>18</v>
      </c>
      <c r="B75" s="588" t="s">
        <v>662</v>
      </c>
      <c r="C75" s="589">
        <v>5</v>
      </c>
      <c r="D75" s="589"/>
      <c r="E75" s="246" t="s">
        <v>132</v>
      </c>
      <c r="F75" s="258"/>
      <c r="G75" s="245" t="s">
        <v>57</v>
      </c>
      <c r="H75" s="246" t="s">
        <v>132</v>
      </c>
      <c r="I75" s="258"/>
      <c r="J75" s="245"/>
      <c r="K75" s="247"/>
    </row>
    <row r="76" spans="1:11" ht="17.25" customHeight="1">
      <c r="A76" s="587"/>
      <c r="B76" s="588"/>
      <c r="C76" s="589"/>
      <c r="D76" s="589"/>
      <c r="E76" s="246" t="s">
        <v>133</v>
      </c>
      <c r="F76" s="258"/>
      <c r="G76" s="246"/>
      <c r="H76" s="246" t="s">
        <v>133</v>
      </c>
      <c r="I76" s="258"/>
      <c r="J76" s="245"/>
      <c r="K76" s="247"/>
    </row>
    <row r="77" spans="1:11" ht="17.25" customHeight="1">
      <c r="A77" s="587"/>
      <c r="B77" s="588"/>
      <c r="C77" s="589"/>
      <c r="D77" s="589"/>
      <c r="E77" s="246" t="s">
        <v>134</v>
      </c>
      <c r="F77" s="258"/>
      <c r="G77" s="246"/>
      <c r="H77" s="246" t="s">
        <v>134</v>
      </c>
      <c r="I77" s="258"/>
      <c r="J77" s="245"/>
      <c r="K77" s="247"/>
    </row>
    <row r="78" spans="1:11" s="251" customFormat="1" ht="17.25" customHeight="1">
      <c r="A78" s="587"/>
      <c r="B78" s="588"/>
      <c r="C78" s="589"/>
      <c r="D78" s="589"/>
      <c r="E78" s="248" t="s">
        <v>63</v>
      </c>
      <c r="F78" s="270"/>
      <c r="G78" s="248"/>
      <c r="H78" s="248" t="s">
        <v>63</v>
      </c>
      <c r="I78" s="270"/>
      <c r="J78" s="249"/>
      <c r="K78" s="250"/>
    </row>
    <row r="79" spans="1:11" s="251" customFormat="1" ht="15" customHeight="1">
      <c r="A79" s="246"/>
      <c r="B79" s="255" t="s">
        <v>28</v>
      </c>
      <c r="C79" s="249">
        <f>SUM(C7:C78)</f>
        <v>139.1</v>
      </c>
      <c r="D79" s="257"/>
      <c r="E79" s="245"/>
      <c r="F79" s="258"/>
      <c r="G79" s="245"/>
      <c r="H79" s="258"/>
      <c r="I79" s="258"/>
      <c r="J79" s="249">
        <f>SUM(J74,J34,J30,J26,J22,J18,J14,J10)</f>
        <v>85.39999999999999</v>
      </c>
      <c r="K79" s="247"/>
    </row>
    <row r="80" spans="1:11" s="251" customFormat="1" ht="15" customHeight="1">
      <c r="A80" s="593" t="s">
        <v>630</v>
      </c>
      <c r="B80" s="593"/>
      <c r="C80" s="593"/>
      <c r="D80" s="593"/>
      <c r="E80" s="593"/>
      <c r="F80" s="593"/>
      <c r="G80" s="593"/>
      <c r="H80" s="593"/>
      <c r="I80" s="593"/>
      <c r="J80" s="593"/>
      <c r="K80" s="593"/>
    </row>
    <row r="81" spans="1:11" ht="14.25" customHeight="1">
      <c r="A81" s="587">
        <v>1</v>
      </c>
      <c r="B81" s="588" t="s">
        <v>642</v>
      </c>
      <c r="C81" s="589">
        <v>36.91</v>
      </c>
      <c r="D81" s="592" t="s">
        <v>643</v>
      </c>
      <c r="E81" s="246" t="s">
        <v>132</v>
      </c>
      <c r="F81" s="258">
        <v>104.82</v>
      </c>
      <c r="G81" s="245" t="s">
        <v>71</v>
      </c>
      <c r="H81" s="246" t="s">
        <v>132</v>
      </c>
      <c r="I81" s="274"/>
      <c r="J81" s="245">
        <v>9.93</v>
      </c>
      <c r="K81" s="247"/>
    </row>
    <row r="82" spans="1:11" ht="14.25" customHeight="1">
      <c r="A82" s="587"/>
      <c r="B82" s="588"/>
      <c r="C82" s="589"/>
      <c r="D82" s="592"/>
      <c r="E82" s="246" t="s">
        <v>133</v>
      </c>
      <c r="F82" s="258">
        <v>11.39</v>
      </c>
      <c r="G82" s="246" t="s">
        <v>139</v>
      </c>
      <c r="H82" s="246" t="s">
        <v>133</v>
      </c>
      <c r="I82" s="258"/>
      <c r="J82" s="245">
        <v>11.39</v>
      </c>
      <c r="K82" s="247"/>
    </row>
    <row r="83" spans="1:11" ht="14.25" customHeight="1">
      <c r="A83" s="587"/>
      <c r="B83" s="588"/>
      <c r="C83" s="589"/>
      <c r="D83" s="592"/>
      <c r="E83" s="246" t="s">
        <v>134</v>
      </c>
      <c r="F83" s="258">
        <v>15.59</v>
      </c>
      <c r="G83" s="246" t="s">
        <v>128</v>
      </c>
      <c r="H83" s="246" t="s">
        <v>134</v>
      </c>
      <c r="I83" s="258"/>
      <c r="J83" s="245">
        <v>15.59</v>
      </c>
      <c r="K83" s="247"/>
    </row>
    <row r="84" spans="1:11" s="251" customFormat="1" ht="14.25" customHeight="1">
      <c r="A84" s="587"/>
      <c r="B84" s="588"/>
      <c r="C84" s="589"/>
      <c r="D84" s="592"/>
      <c r="E84" s="248" t="s">
        <v>63</v>
      </c>
      <c r="F84" s="270">
        <f>SUM(F81:F83)</f>
        <v>131.79999999999998</v>
      </c>
      <c r="G84" s="248"/>
      <c r="H84" s="248" t="s">
        <v>63</v>
      </c>
      <c r="I84" s="270">
        <f>SUM(I81:I83)</f>
        <v>0</v>
      </c>
      <c r="J84" s="249">
        <f>SUM(J81:J83)</f>
        <v>36.91</v>
      </c>
      <c r="K84" s="250"/>
    </row>
    <row r="85" spans="1:11" s="251" customFormat="1" ht="18" customHeight="1">
      <c r="A85" s="246"/>
      <c r="B85" s="255" t="s">
        <v>28</v>
      </c>
      <c r="C85" s="249">
        <f>SUM(C81)</f>
        <v>36.91</v>
      </c>
      <c r="D85" s="257"/>
      <c r="E85" s="245"/>
      <c r="F85" s="258"/>
      <c r="G85" s="245"/>
      <c r="H85" s="258"/>
      <c r="I85" s="258"/>
      <c r="J85" s="249">
        <f>SUM(J84)</f>
        <v>36.91</v>
      </c>
      <c r="K85" s="247"/>
    </row>
    <row r="86" spans="1:11" s="251" customFormat="1" ht="18" customHeight="1">
      <c r="A86" s="590" t="s">
        <v>663</v>
      </c>
      <c r="B86" s="590"/>
      <c r="C86" s="590"/>
      <c r="D86" s="245"/>
      <c r="E86" s="248"/>
      <c r="F86" s="270"/>
      <c r="G86" s="248"/>
      <c r="H86" s="250"/>
      <c r="I86" s="270"/>
      <c r="J86" s="249"/>
      <c r="K86" s="250"/>
    </row>
    <row r="87" spans="1:11" ht="19.5" customHeight="1">
      <c r="A87" s="587">
        <v>1</v>
      </c>
      <c r="B87" s="588" t="s">
        <v>664</v>
      </c>
      <c r="C87" s="589">
        <v>5.7</v>
      </c>
      <c r="D87" s="592" t="s">
        <v>665</v>
      </c>
      <c r="E87" s="246" t="s">
        <v>132</v>
      </c>
      <c r="F87" s="258">
        <v>7.26</v>
      </c>
      <c r="G87" s="245" t="s">
        <v>666</v>
      </c>
      <c r="H87" s="246" t="s">
        <v>132</v>
      </c>
      <c r="I87" s="258">
        <v>3</v>
      </c>
      <c r="J87" s="245">
        <v>4.26</v>
      </c>
      <c r="K87" s="247"/>
    </row>
    <row r="88" spans="1:11" ht="19.5" customHeight="1">
      <c r="A88" s="587"/>
      <c r="B88" s="588"/>
      <c r="C88" s="589"/>
      <c r="D88" s="592"/>
      <c r="E88" s="246" t="s">
        <v>133</v>
      </c>
      <c r="F88" s="258">
        <v>0.72</v>
      </c>
      <c r="G88" s="246" t="s">
        <v>136</v>
      </c>
      <c r="H88" s="246" t="s">
        <v>133</v>
      </c>
      <c r="I88" s="258"/>
      <c r="J88" s="245">
        <v>0.72</v>
      </c>
      <c r="K88" s="247"/>
    </row>
    <row r="89" spans="1:11" ht="19.5" customHeight="1">
      <c r="A89" s="587"/>
      <c r="B89" s="588"/>
      <c r="C89" s="589"/>
      <c r="D89" s="592"/>
      <c r="E89" s="246" t="s">
        <v>134</v>
      </c>
      <c r="F89" s="258">
        <v>0.72</v>
      </c>
      <c r="G89" s="246" t="s">
        <v>156</v>
      </c>
      <c r="H89" s="246" t="s">
        <v>134</v>
      </c>
      <c r="I89" s="258"/>
      <c r="J89" s="245">
        <v>0.72</v>
      </c>
      <c r="K89" s="247"/>
    </row>
    <row r="90" spans="1:11" s="251" customFormat="1" ht="19.5" customHeight="1">
      <c r="A90" s="587"/>
      <c r="B90" s="588"/>
      <c r="C90" s="589"/>
      <c r="D90" s="592"/>
      <c r="E90" s="248" t="s">
        <v>63</v>
      </c>
      <c r="F90" s="270">
        <f>SUM(F87:F89)</f>
        <v>8.7</v>
      </c>
      <c r="G90" s="248"/>
      <c r="H90" s="248" t="s">
        <v>63</v>
      </c>
      <c r="I90" s="270">
        <f>SUM(I87:I89)</f>
        <v>3</v>
      </c>
      <c r="J90" s="249">
        <f>SUM(J87:J89)</f>
        <v>5.699999999999999</v>
      </c>
      <c r="K90" s="250"/>
    </row>
    <row r="91" spans="1:11" s="251" customFormat="1" ht="18" customHeight="1">
      <c r="A91" s="587">
        <v>2</v>
      </c>
      <c r="B91" s="588" t="s">
        <v>667</v>
      </c>
      <c r="C91" s="589">
        <v>5</v>
      </c>
      <c r="D91" s="592" t="s">
        <v>668</v>
      </c>
      <c r="E91" s="246" t="s">
        <v>132</v>
      </c>
      <c r="F91" s="258">
        <v>7.96</v>
      </c>
      <c r="G91" s="245" t="s">
        <v>76</v>
      </c>
      <c r="H91" s="246" t="s">
        <v>132</v>
      </c>
      <c r="I91" s="258"/>
      <c r="J91" s="245"/>
      <c r="K91" s="247"/>
    </row>
    <row r="92" spans="1:11" s="251" customFormat="1" ht="18" customHeight="1">
      <c r="A92" s="587"/>
      <c r="B92" s="588"/>
      <c r="C92" s="589"/>
      <c r="D92" s="592"/>
      <c r="E92" s="246" t="s">
        <v>133</v>
      </c>
      <c r="F92" s="258">
        <v>0.8</v>
      </c>
      <c r="G92" s="246"/>
      <c r="H92" s="246" t="s">
        <v>133</v>
      </c>
      <c r="I92" s="258"/>
      <c r="J92" s="245"/>
      <c r="K92" s="247"/>
    </row>
    <row r="93" spans="1:11" s="251" customFormat="1" ht="18" customHeight="1">
      <c r="A93" s="587"/>
      <c r="B93" s="588"/>
      <c r="C93" s="589"/>
      <c r="D93" s="592"/>
      <c r="E93" s="246" t="s">
        <v>134</v>
      </c>
      <c r="F93" s="258">
        <v>1.99</v>
      </c>
      <c r="G93" s="246"/>
      <c r="H93" s="246" t="s">
        <v>134</v>
      </c>
      <c r="I93" s="258"/>
      <c r="J93" s="245"/>
      <c r="K93" s="247"/>
    </row>
    <row r="94" spans="1:11" s="251" customFormat="1" ht="18" customHeight="1">
      <c r="A94" s="587"/>
      <c r="B94" s="588"/>
      <c r="C94" s="589"/>
      <c r="D94" s="592"/>
      <c r="E94" s="248" t="s">
        <v>63</v>
      </c>
      <c r="F94" s="270">
        <f>SUM(F91:F93)</f>
        <v>10.75</v>
      </c>
      <c r="G94" s="248"/>
      <c r="H94" s="248" t="s">
        <v>63</v>
      </c>
      <c r="I94" s="270"/>
      <c r="J94" s="249"/>
      <c r="K94" s="250"/>
    </row>
    <row r="95" spans="1:11" s="251" customFormat="1" ht="18" customHeight="1">
      <c r="A95" s="587">
        <v>3</v>
      </c>
      <c r="B95" s="588" t="s">
        <v>669</v>
      </c>
      <c r="C95" s="589">
        <v>3</v>
      </c>
      <c r="D95" s="592" t="s">
        <v>670</v>
      </c>
      <c r="E95" s="246" t="s">
        <v>132</v>
      </c>
      <c r="F95" s="258">
        <v>6.58</v>
      </c>
      <c r="G95" s="245" t="s">
        <v>76</v>
      </c>
      <c r="H95" s="246" t="s">
        <v>132</v>
      </c>
      <c r="I95" s="258"/>
      <c r="J95" s="245"/>
      <c r="K95" s="247"/>
    </row>
    <row r="96" spans="1:11" s="251" customFormat="1" ht="18" customHeight="1">
      <c r="A96" s="587"/>
      <c r="B96" s="588"/>
      <c r="C96" s="589"/>
      <c r="D96" s="592"/>
      <c r="E96" s="246" t="s">
        <v>133</v>
      </c>
      <c r="F96" s="258">
        <v>0.66</v>
      </c>
      <c r="G96" s="246"/>
      <c r="H96" s="246" t="s">
        <v>133</v>
      </c>
      <c r="I96" s="258"/>
      <c r="J96" s="245"/>
      <c r="K96" s="247"/>
    </row>
    <row r="97" spans="1:11" s="251" customFormat="1" ht="18" customHeight="1">
      <c r="A97" s="587"/>
      <c r="B97" s="588"/>
      <c r="C97" s="589"/>
      <c r="D97" s="592"/>
      <c r="E97" s="246" t="s">
        <v>134</v>
      </c>
      <c r="F97" s="258">
        <v>1.64</v>
      </c>
      <c r="G97" s="246"/>
      <c r="H97" s="246" t="s">
        <v>134</v>
      </c>
      <c r="I97" s="258"/>
      <c r="J97" s="245"/>
      <c r="K97" s="247"/>
    </row>
    <row r="98" spans="1:11" s="251" customFormat="1" ht="18" customHeight="1">
      <c r="A98" s="587"/>
      <c r="B98" s="588"/>
      <c r="C98" s="589"/>
      <c r="D98" s="592"/>
      <c r="E98" s="248" t="s">
        <v>63</v>
      </c>
      <c r="F98" s="270">
        <f>SUM(F95:F97)</f>
        <v>8.88</v>
      </c>
      <c r="G98" s="248"/>
      <c r="H98" s="248" t="s">
        <v>63</v>
      </c>
      <c r="I98" s="270"/>
      <c r="J98" s="249"/>
      <c r="K98" s="250"/>
    </row>
    <row r="99" spans="1:11" s="251" customFormat="1" ht="18" customHeight="1">
      <c r="A99" s="587">
        <v>4</v>
      </c>
      <c r="B99" s="588" t="s">
        <v>671</v>
      </c>
      <c r="C99" s="589">
        <v>8.4</v>
      </c>
      <c r="D99" s="592" t="s">
        <v>661</v>
      </c>
      <c r="E99" s="246" t="s">
        <v>132</v>
      </c>
      <c r="F99" s="258">
        <v>24.86</v>
      </c>
      <c r="G99" s="245" t="s">
        <v>79</v>
      </c>
      <c r="H99" s="246" t="s">
        <v>132</v>
      </c>
      <c r="I99" s="258"/>
      <c r="J99" s="245">
        <v>8.4</v>
      </c>
      <c r="K99" s="247" t="s">
        <v>833</v>
      </c>
    </row>
    <row r="100" spans="1:11" s="251" customFormat="1" ht="18" customHeight="1">
      <c r="A100" s="587"/>
      <c r="B100" s="588"/>
      <c r="C100" s="589"/>
      <c r="D100" s="592"/>
      <c r="E100" s="246" t="s">
        <v>133</v>
      </c>
      <c r="F100" s="258">
        <v>2.46</v>
      </c>
      <c r="G100" s="246" t="s">
        <v>531</v>
      </c>
      <c r="H100" s="246" t="s">
        <v>133</v>
      </c>
      <c r="I100" s="258"/>
      <c r="J100" s="245"/>
      <c r="K100" s="247"/>
    </row>
    <row r="101" spans="1:11" s="251" customFormat="1" ht="18" customHeight="1">
      <c r="A101" s="587"/>
      <c r="B101" s="588"/>
      <c r="C101" s="589"/>
      <c r="D101" s="592"/>
      <c r="E101" s="246" t="s">
        <v>134</v>
      </c>
      <c r="F101" s="258">
        <v>3.69</v>
      </c>
      <c r="G101" s="246" t="s">
        <v>156</v>
      </c>
      <c r="H101" s="246" t="s">
        <v>134</v>
      </c>
      <c r="I101" s="258"/>
      <c r="J101" s="245"/>
      <c r="K101" s="247"/>
    </row>
    <row r="102" spans="1:11" s="251" customFormat="1" ht="18" customHeight="1">
      <c r="A102" s="587"/>
      <c r="B102" s="588"/>
      <c r="C102" s="589"/>
      <c r="D102" s="592"/>
      <c r="E102" s="248" t="s">
        <v>63</v>
      </c>
      <c r="F102" s="270">
        <f>SUM(F99:F101)</f>
        <v>31.01</v>
      </c>
      <c r="G102" s="248"/>
      <c r="H102" s="248" t="s">
        <v>63</v>
      </c>
      <c r="I102" s="270"/>
      <c r="J102" s="249">
        <f>SUM(J99:J101)</f>
        <v>8.4</v>
      </c>
      <c r="K102" s="250"/>
    </row>
    <row r="103" spans="1:11" s="251" customFormat="1" ht="18" customHeight="1">
      <c r="A103" s="587">
        <v>5</v>
      </c>
      <c r="B103" s="588" t="s">
        <v>672</v>
      </c>
      <c r="C103" s="589">
        <v>10</v>
      </c>
      <c r="D103" s="592" t="s">
        <v>673</v>
      </c>
      <c r="E103" s="246" t="s">
        <v>132</v>
      </c>
      <c r="F103" s="258">
        <v>36.01</v>
      </c>
      <c r="G103" s="245" t="s">
        <v>79</v>
      </c>
      <c r="H103" s="246" t="s">
        <v>132</v>
      </c>
      <c r="I103" s="258"/>
      <c r="J103" s="245">
        <v>10</v>
      </c>
      <c r="K103" s="247" t="s">
        <v>833</v>
      </c>
    </row>
    <row r="104" spans="1:11" s="251" customFormat="1" ht="18" customHeight="1">
      <c r="A104" s="587"/>
      <c r="B104" s="588"/>
      <c r="C104" s="589"/>
      <c r="D104" s="592"/>
      <c r="E104" s="246" t="s">
        <v>133</v>
      </c>
      <c r="F104" s="258">
        <v>3.61</v>
      </c>
      <c r="G104" s="246" t="s">
        <v>531</v>
      </c>
      <c r="H104" s="246" t="s">
        <v>133</v>
      </c>
      <c r="I104" s="258"/>
      <c r="J104" s="245"/>
      <c r="K104" s="247"/>
    </row>
    <row r="105" spans="1:11" s="251" customFormat="1" ht="18" customHeight="1">
      <c r="A105" s="587"/>
      <c r="B105" s="588"/>
      <c r="C105" s="589"/>
      <c r="D105" s="592"/>
      <c r="E105" s="246" t="s">
        <v>134</v>
      </c>
      <c r="F105" s="258">
        <v>5.41</v>
      </c>
      <c r="G105" s="246" t="s">
        <v>156</v>
      </c>
      <c r="H105" s="246" t="s">
        <v>134</v>
      </c>
      <c r="I105" s="258"/>
      <c r="J105" s="245"/>
      <c r="K105" s="247"/>
    </row>
    <row r="106" spans="1:11" s="251" customFormat="1" ht="18" customHeight="1">
      <c r="A106" s="587"/>
      <c r="B106" s="588"/>
      <c r="C106" s="589"/>
      <c r="D106" s="592"/>
      <c r="E106" s="248" t="s">
        <v>63</v>
      </c>
      <c r="F106" s="270">
        <f>SUM(F103:F105)</f>
        <v>45.03</v>
      </c>
      <c r="G106" s="248"/>
      <c r="H106" s="248" t="s">
        <v>63</v>
      </c>
      <c r="I106" s="270"/>
      <c r="J106" s="249">
        <f>SUM(J103:J105)</f>
        <v>10</v>
      </c>
      <c r="K106" s="250"/>
    </row>
    <row r="107" spans="1:11" s="251" customFormat="1" ht="18" customHeight="1">
      <c r="A107" s="587">
        <v>6</v>
      </c>
      <c r="B107" s="588" t="s">
        <v>674</v>
      </c>
      <c r="C107" s="589">
        <v>5</v>
      </c>
      <c r="D107" s="592" t="s">
        <v>675</v>
      </c>
      <c r="E107" s="246" t="s">
        <v>132</v>
      </c>
      <c r="F107" s="258">
        <v>20.09</v>
      </c>
      <c r="G107" s="245" t="s">
        <v>79</v>
      </c>
      <c r="H107" s="246" t="s">
        <v>132</v>
      </c>
      <c r="I107" s="258"/>
      <c r="J107" s="245">
        <v>5</v>
      </c>
      <c r="K107" s="247" t="s">
        <v>833</v>
      </c>
    </row>
    <row r="108" spans="1:11" s="251" customFormat="1" ht="18" customHeight="1">
      <c r="A108" s="587"/>
      <c r="B108" s="588"/>
      <c r="C108" s="589"/>
      <c r="D108" s="592"/>
      <c r="E108" s="246" t="s">
        <v>133</v>
      </c>
      <c r="F108" s="258">
        <v>1.99</v>
      </c>
      <c r="G108" s="246" t="s">
        <v>531</v>
      </c>
      <c r="H108" s="246" t="s">
        <v>133</v>
      </c>
      <c r="I108" s="258"/>
      <c r="J108" s="245"/>
      <c r="K108" s="247"/>
    </row>
    <row r="109" spans="1:11" s="251" customFormat="1" ht="18" customHeight="1">
      <c r="A109" s="587"/>
      <c r="B109" s="588"/>
      <c r="C109" s="589"/>
      <c r="D109" s="592"/>
      <c r="E109" s="246" t="s">
        <v>134</v>
      </c>
      <c r="F109" s="258">
        <v>2.98</v>
      </c>
      <c r="G109" s="246" t="s">
        <v>156</v>
      </c>
      <c r="H109" s="246" t="s">
        <v>134</v>
      </c>
      <c r="I109" s="258"/>
      <c r="J109" s="245"/>
      <c r="K109" s="247"/>
    </row>
    <row r="110" spans="1:11" s="251" customFormat="1" ht="18" customHeight="1">
      <c r="A110" s="587"/>
      <c r="B110" s="588"/>
      <c r="C110" s="589"/>
      <c r="D110" s="592"/>
      <c r="E110" s="248" t="s">
        <v>63</v>
      </c>
      <c r="F110" s="270">
        <f>SUM(F107:F109)</f>
        <v>25.06</v>
      </c>
      <c r="G110" s="248"/>
      <c r="H110" s="248" t="s">
        <v>63</v>
      </c>
      <c r="I110" s="270"/>
      <c r="J110" s="249">
        <f>SUM(J107:J109)</f>
        <v>5</v>
      </c>
      <c r="K110" s="250"/>
    </row>
    <row r="111" spans="1:11" s="251" customFormat="1" ht="15" customHeight="1">
      <c r="A111" s="587">
        <v>7</v>
      </c>
      <c r="B111" s="588" t="s">
        <v>676</v>
      </c>
      <c r="C111" s="589">
        <v>10</v>
      </c>
      <c r="D111" s="589"/>
      <c r="E111" s="246" t="s">
        <v>132</v>
      </c>
      <c r="F111" s="258"/>
      <c r="G111" s="245" t="s">
        <v>666</v>
      </c>
      <c r="H111" s="246" t="s">
        <v>132</v>
      </c>
      <c r="I111" s="258"/>
      <c r="J111" s="245"/>
      <c r="K111" s="247" t="s">
        <v>833</v>
      </c>
    </row>
    <row r="112" spans="1:11" s="251" customFormat="1" ht="15" customHeight="1">
      <c r="A112" s="587"/>
      <c r="B112" s="588"/>
      <c r="C112" s="589"/>
      <c r="D112" s="589"/>
      <c r="E112" s="246" t="s">
        <v>133</v>
      </c>
      <c r="F112" s="258"/>
      <c r="G112" s="246"/>
      <c r="H112" s="246" t="s">
        <v>133</v>
      </c>
      <c r="I112" s="258"/>
      <c r="J112" s="245"/>
      <c r="K112" s="247"/>
    </row>
    <row r="113" spans="1:11" s="251" customFormat="1" ht="15" customHeight="1">
      <c r="A113" s="587"/>
      <c r="B113" s="588"/>
      <c r="C113" s="589"/>
      <c r="D113" s="589"/>
      <c r="E113" s="246" t="s">
        <v>134</v>
      </c>
      <c r="F113" s="258"/>
      <c r="G113" s="246"/>
      <c r="H113" s="246" t="s">
        <v>134</v>
      </c>
      <c r="I113" s="258"/>
      <c r="J113" s="245"/>
      <c r="K113" s="247"/>
    </row>
    <row r="114" spans="1:11" s="251" customFormat="1" ht="15" customHeight="1">
      <c r="A114" s="587"/>
      <c r="B114" s="588"/>
      <c r="C114" s="589"/>
      <c r="D114" s="589"/>
      <c r="E114" s="248" t="s">
        <v>63</v>
      </c>
      <c r="F114" s="270"/>
      <c r="G114" s="248"/>
      <c r="H114" s="248" t="s">
        <v>63</v>
      </c>
      <c r="I114" s="270"/>
      <c r="J114" s="249"/>
      <c r="K114" s="250"/>
    </row>
    <row r="115" spans="1:11" s="251" customFormat="1" ht="15" customHeight="1">
      <c r="A115" s="587">
        <v>8</v>
      </c>
      <c r="B115" s="588" t="s">
        <v>677</v>
      </c>
      <c r="C115" s="589">
        <v>4</v>
      </c>
      <c r="D115" s="589"/>
      <c r="E115" s="246" t="s">
        <v>132</v>
      </c>
      <c r="F115" s="258"/>
      <c r="G115" s="245" t="s">
        <v>666</v>
      </c>
      <c r="H115" s="246" t="s">
        <v>132</v>
      </c>
      <c r="I115" s="258"/>
      <c r="J115" s="245"/>
      <c r="K115" s="247" t="s">
        <v>833</v>
      </c>
    </row>
    <row r="116" spans="1:11" s="251" customFormat="1" ht="15" customHeight="1">
      <c r="A116" s="587"/>
      <c r="B116" s="588"/>
      <c r="C116" s="589"/>
      <c r="D116" s="589"/>
      <c r="E116" s="246" t="s">
        <v>133</v>
      </c>
      <c r="F116" s="258"/>
      <c r="G116" s="246"/>
      <c r="H116" s="246" t="s">
        <v>133</v>
      </c>
      <c r="I116" s="258"/>
      <c r="J116" s="245"/>
      <c r="K116" s="247"/>
    </row>
    <row r="117" spans="1:11" s="251" customFormat="1" ht="15" customHeight="1">
      <c r="A117" s="587"/>
      <c r="B117" s="588"/>
      <c r="C117" s="589"/>
      <c r="D117" s="589"/>
      <c r="E117" s="246" t="s">
        <v>134</v>
      </c>
      <c r="F117" s="258"/>
      <c r="G117" s="246"/>
      <c r="H117" s="246" t="s">
        <v>134</v>
      </c>
      <c r="I117" s="258"/>
      <c r="J117" s="245"/>
      <c r="K117" s="247"/>
    </row>
    <row r="118" spans="1:11" s="251" customFormat="1" ht="15" customHeight="1">
      <c r="A118" s="587"/>
      <c r="B118" s="588"/>
      <c r="C118" s="589"/>
      <c r="D118" s="589"/>
      <c r="E118" s="248" t="s">
        <v>63</v>
      </c>
      <c r="F118" s="270"/>
      <c r="G118" s="248"/>
      <c r="H118" s="248" t="s">
        <v>63</v>
      </c>
      <c r="I118" s="270"/>
      <c r="J118" s="249"/>
      <c r="K118" s="250"/>
    </row>
    <row r="119" spans="2:10" ht="15.75">
      <c r="B119" s="273" t="s">
        <v>28</v>
      </c>
      <c r="C119" s="275">
        <f>SUM(C87:C118)</f>
        <v>51.1</v>
      </c>
      <c r="J119" s="275">
        <f>SUM(J110,J106,J102,J90)</f>
        <v>29.099999999999998</v>
      </c>
    </row>
    <row r="120" spans="2:10" ht="16.5">
      <c r="B120" s="255" t="s">
        <v>634</v>
      </c>
      <c r="C120" s="275">
        <f>SUM(C119,C85,C79)</f>
        <v>227.10999999999999</v>
      </c>
      <c r="J120" s="275">
        <f>SUM(J119,J85,J79)</f>
        <v>151.40999999999997</v>
      </c>
    </row>
  </sheetData>
  <sheetProtection/>
  <mergeCells count="118">
    <mergeCell ref="A1:K1"/>
    <mergeCell ref="H2:K2"/>
    <mergeCell ref="D3:F3"/>
    <mergeCell ref="H3:I3"/>
    <mergeCell ref="D4:F4"/>
    <mergeCell ref="H4:I4"/>
    <mergeCell ref="A6:K6"/>
    <mergeCell ref="A7:A10"/>
    <mergeCell ref="B7:B10"/>
    <mergeCell ref="C7:C10"/>
    <mergeCell ref="D7:D10"/>
    <mergeCell ref="A5:K5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B19:B22"/>
    <mergeCell ref="C19:C22"/>
    <mergeCell ref="D19:D22"/>
    <mergeCell ref="A23:A26"/>
    <mergeCell ref="B23:B26"/>
    <mergeCell ref="C23:C26"/>
    <mergeCell ref="D23:D26"/>
    <mergeCell ref="A27:A30"/>
    <mergeCell ref="B27:B30"/>
    <mergeCell ref="C27:C30"/>
    <mergeCell ref="D27:D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A50"/>
    <mergeCell ref="B47:B50"/>
    <mergeCell ref="C47:C50"/>
    <mergeCell ref="D47:D50"/>
    <mergeCell ref="A51:A54"/>
    <mergeCell ref="B51:B54"/>
    <mergeCell ref="C51:C54"/>
    <mergeCell ref="D51:D54"/>
    <mergeCell ref="A55:A58"/>
    <mergeCell ref="B55:B58"/>
    <mergeCell ref="C55:C58"/>
    <mergeCell ref="D55:D58"/>
    <mergeCell ref="C71:C74"/>
    <mergeCell ref="D71:D74"/>
    <mergeCell ref="A59:A62"/>
    <mergeCell ref="B59:B62"/>
    <mergeCell ref="C59:C62"/>
    <mergeCell ref="D59:D62"/>
    <mergeCell ref="A63:A66"/>
    <mergeCell ref="B63:B66"/>
    <mergeCell ref="C63:C66"/>
    <mergeCell ref="D63:D66"/>
    <mergeCell ref="A75:A78"/>
    <mergeCell ref="B75:B78"/>
    <mergeCell ref="C75:C78"/>
    <mergeCell ref="D75:D78"/>
    <mergeCell ref="A67:A70"/>
    <mergeCell ref="B67:B70"/>
    <mergeCell ref="C67:C70"/>
    <mergeCell ref="D67:D70"/>
    <mergeCell ref="A71:A74"/>
    <mergeCell ref="B71:B74"/>
    <mergeCell ref="A80:K80"/>
    <mergeCell ref="A81:A84"/>
    <mergeCell ref="B81:B84"/>
    <mergeCell ref="C81:C84"/>
    <mergeCell ref="D81:D84"/>
    <mergeCell ref="A86:C86"/>
    <mergeCell ref="A87:A90"/>
    <mergeCell ref="B87:B90"/>
    <mergeCell ref="C87:C90"/>
    <mergeCell ref="D87:D90"/>
    <mergeCell ref="A91:A94"/>
    <mergeCell ref="B91:B94"/>
    <mergeCell ref="C91:C94"/>
    <mergeCell ref="D91:D94"/>
    <mergeCell ref="A95:A98"/>
    <mergeCell ref="B95:B98"/>
    <mergeCell ref="C95:C98"/>
    <mergeCell ref="D95:D98"/>
    <mergeCell ref="A99:A102"/>
    <mergeCell ref="B99:B102"/>
    <mergeCell ref="C99:C102"/>
    <mergeCell ref="D99:D102"/>
    <mergeCell ref="A103:A106"/>
    <mergeCell ref="B103:B106"/>
    <mergeCell ref="C103:C106"/>
    <mergeCell ref="D103:D106"/>
    <mergeCell ref="A107:A110"/>
    <mergeCell ref="B107:B110"/>
    <mergeCell ref="C107:C110"/>
    <mergeCell ref="D107:D110"/>
    <mergeCell ref="A111:A114"/>
    <mergeCell ref="B111:B114"/>
    <mergeCell ref="C111:C114"/>
    <mergeCell ref="D111:D114"/>
    <mergeCell ref="A115:A118"/>
    <mergeCell ref="B115:B118"/>
    <mergeCell ref="C115:C118"/>
    <mergeCell ref="D115:D118"/>
  </mergeCells>
  <printOptions gridLines="1" horizontalCentered="1"/>
  <pageMargins left="0.25" right="0.25" top="0.5" bottom="0.4" header="0.22" footer="0.14"/>
  <pageSetup horizontalDpi="600" verticalDpi="600" orientation="landscape" paperSize="9" scale="99" r:id="rId1"/>
  <headerFooter alignWithMargins="0">
    <oddFooter>&amp;L&amp;"Arial,Italic"&amp;8&amp;Z&amp;F/&amp;A&amp;R&amp;"Arial,Italic"&amp;8&amp;P/&amp;N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00FF"/>
  </sheetPr>
  <dimension ref="A1:K92"/>
  <sheetViews>
    <sheetView view="pageBreakPreview" zoomScaleSheetLayoutView="100" zoomScalePageLayoutView="0" workbookViewId="0" topLeftCell="C1">
      <pane ySplit="4" topLeftCell="A77" activePane="bottomLeft" state="frozen"/>
      <selection pane="topLeft" activeCell="J85" activeCellId="2" sqref="J113 J93 J85"/>
      <selection pane="bottomLeft" activeCell="K88" sqref="K88"/>
    </sheetView>
  </sheetViews>
  <sheetFormatPr defaultColWidth="9.140625" defaultRowHeight="12.75"/>
  <cols>
    <col min="1" max="1" width="3.8515625" style="264" customWidth="1"/>
    <col min="2" max="2" width="40.7109375" style="268" customWidth="1"/>
    <col min="3" max="3" width="8.28125" style="266" customWidth="1"/>
    <col min="4" max="4" width="17.140625" style="262" customWidth="1"/>
    <col min="5" max="5" width="7.140625" style="254" customWidth="1"/>
    <col min="6" max="6" width="8.28125" style="263" customWidth="1"/>
    <col min="7" max="7" width="14.7109375" style="254" customWidth="1"/>
    <col min="8" max="8" width="9.28125" style="263" customWidth="1"/>
    <col min="9" max="9" width="8.28125" style="263" customWidth="1"/>
    <col min="10" max="10" width="11.00390625" style="254" customWidth="1"/>
    <col min="11" max="11" width="16.421875" style="264" customWidth="1"/>
    <col min="12" max="16384" width="9.140625" style="230" customWidth="1"/>
  </cols>
  <sheetData>
    <row r="1" spans="1:11" ht="20.25" customHeight="1">
      <c r="A1" s="596" t="s">
        <v>606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6.5">
      <c r="A2" s="231"/>
      <c r="B2" s="232"/>
      <c r="C2" s="233"/>
      <c r="D2" s="234"/>
      <c r="E2" s="235"/>
      <c r="F2" s="269"/>
      <c r="G2" s="235"/>
      <c r="H2" s="597" t="s">
        <v>122</v>
      </c>
      <c r="I2" s="597"/>
      <c r="J2" s="597"/>
      <c r="K2" s="597"/>
    </row>
    <row r="3" spans="1:11" ht="49.5" customHeight="1">
      <c r="A3" s="236" t="s">
        <v>15</v>
      </c>
      <c r="B3" s="237" t="s">
        <v>123</v>
      </c>
      <c r="C3" s="238" t="s">
        <v>171</v>
      </c>
      <c r="D3" s="598" t="s">
        <v>124</v>
      </c>
      <c r="E3" s="599"/>
      <c r="F3" s="600"/>
      <c r="G3" s="239" t="s">
        <v>192</v>
      </c>
      <c r="H3" s="601" t="s">
        <v>172</v>
      </c>
      <c r="I3" s="602"/>
      <c r="J3" s="240" t="s">
        <v>501</v>
      </c>
      <c r="K3" s="236" t="s">
        <v>42</v>
      </c>
    </row>
    <row r="4" spans="1:11" ht="15.75" customHeight="1">
      <c r="A4" s="241" t="s">
        <v>17</v>
      </c>
      <c r="B4" s="241" t="s">
        <v>18</v>
      </c>
      <c r="C4" s="242" t="s">
        <v>19</v>
      </c>
      <c r="D4" s="603" t="s">
        <v>30</v>
      </c>
      <c r="E4" s="603"/>
      <c r="F4" s="603"/>
      <c r="G4" s="243" t="s">
        <v>43</v>
      </c>
      <c r="H4" s="604" t="s">
        <v>44</v>
      </c>
      <c r="I4" s="605"/>
      <c r="J4" s="243" t="s">
        <v>45</v>
      </c>
      <c r="K4" s="241" t="s">
        <v>46</v>
      </c>
    </row>
    <row r="5" spans="1:11" ht="17.25" customHeight="1">
      <c r="A5" s="595" t="s">
        <v>607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spans="1:11" ht="15" customHeight="1">
      <c r="A6" s="593" t="s">
        <v>608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</row>
    <row r="7" spans="1:11" ht="15" customHeight="1">
      <c r="A7" s="587" t="s">
        <v>14</v>
      </c>
      <c r="B7" s="588" t="s">
        <v>305</v>
      </c>
      <c r="C7" s="589">
        <v>122.48</v>
      </c>
      <c r="D7" s="592" t="s">
        <v>609</v>
      </c>
      <c r="E7" s="246" t="s">
        <v>132</v>
      </c>
      <c r="F7" s="258">
        <v>613.33</v>
      </c>
      <c r="G7" s="246" t="s">
        <v>68</v>
      </c>
      <c r="H7" s="246" t="s">
        <v>132</v>
      </c>
      <c r="I7" s="258">
        <v>651</v>
      </c>
      <c r="J7" s="245">
        <v>25</v>
      </c>
      <c r="K7" s="246"/>
    </row>
    <row r="8" spans="1:11" ht="15" customHeight="1">
      <c r="A8" s="587"/>
      <c r="B8" s="588"/>
      <c r="C8" s="589"/>
      <c r="D8" s="592"/>
      <c r="E8" s="246" t="s">
        <v>133</v>
      </c>
      <c r="F8" s="258">
        <v>67.74</v>
      </c>
      <c r="G8" s="246" t="s">
        <v>139</v>
      </c>
      <c r="H8" s="246" t="s">
        <v>133</v>
      </c>
      <c r="I8" s="258">
        <v>13</v>
      </c>
      <c r="J8" s="245">
        <v>54</v>
      </c>
      <c r="K8" s="246"/>
    </row>
    <row r="9" spans="1:11" ht="15" customHeight="1">
      <c r="A9" s="587"/>
      <c r="B9" s="588"/>
      <c r="C9" s="589"/>
      <c r="D9" s="592"/>
      <c r="E9" s="246" t="s">
        <v>134</v>
      </c>
      <c r="F9" s="258">
        <v>19.5</v>
      </c>
      <c r="G9" s="246" t="s">
        <v>128</v>
      </c>
      <c r="H9" s="246" t="s">
        <v>134</v>
      </c>
      <c r="I9" s="258">
        <v>16</v>
      </c>
      <c r="J9" s="245">
        <v>5</v>
      </c>
      <c r="K9" s="246"/>
    </row>
    <row r="10" spans="1:11" s="251" customFormat="1" ht="15" customHeight="1">
      <c r="A10" s="587"/>
      <c r="B10" s="588"/>
      <c r="C10" s="589"/>
      <c r="D10" s="592"/>
      <c r="E10" s="248" t="s">
        <v>63</v>
      </c>
      <c r="F10" s="270">
        <f>SUM(F7:F9)</f>
        <v>700.57</v>
      </c>
      <c r="G10" s="248"/>
      <c r="H10" s="248" t="s">
        <v>63</v>
      </c>
      <c r="I10" s="270">
        <f>SUM(I7:I9)</f>
        <v>680</v>
      </c>
      <c r="J10" s="249">
        <f>SUM(J7:J9)</f>
        <v>84</v>
      </c>
      <c r="K10" s="248"/>
    </row>
    <row r="11" spans="1:11" ht="15" customHeight="1">
      <c r="A11" s="587" t="s">
        <v>20</v>
      </c>
      <c r="B11" s="588" t="s">
        <v>306</v>
      </c>
      <c r="C11" s="589">
        <v>139.62</v>
      </c>
      <c r="D11" s="592" t="s">
        <v>610</v>
      </c>
      <c r="E11" s="246" t="s">
        <v>132</v>
      </c>
      <c r="F11" s="258">
        <v>450.35</v>
      </c>
      <c r="G11" s="246" t="s">
        <v>545</v>
      </c>
      <c r="H11" s="246" t="s">
        <v>132</v>
      </c>
      <c r="I11" s="271">
        <v>325.174</v>
      </c>
      <c r="J11" s="252">
        <v>125.176</v>
      </c>
      <c r="K11" s="246"/>
    </row>
    <row r="12" spans="1:11" ht="15" customHeight="1">
      <c r="A12" s="587"/>
      <c r="B12" s="588"/>
      <c r="C12" s="589"/>
      <c r="D12" s="592"/>
      <c r="E12" s="246" t="s">
        <v>133</v>
      </c>
      <c r="F12" s="258">
        <v>93.96</v>
      </c>
      <c r="G12" s="246" t="s">
        <v>127</v>
      </c>
      <c r="H12" s="246" t="s">
        <v>133</v>
      </c>
      <c r="I12" s="258">
        <v>18</v>
      </c>
      <c r="J12" s="252">
        <v>14.444</v>
      </c>
      <c r="K12" s="246"/>
    </row>
    <row r="13" spans="1:11" ht="15" customHeight="1">
      <c r="A13" s="587"/>
      <c r="B13" s="588"/>
      <c r="C13" s="589"/>
      <c r="D13" s="592"/>
      <c r="E13" s="246" t="s">
        <v>134</v>
      </c>
      <c r="F13" s="258">
        <v>24.99</v>
      </c>
      <c r="G13" s="246" t="s">
        <v>128</v>
      </c>
      <c r="H13" s="246" t="s">
        <v>134</v>
      </c>
      <c r="I13" s="258"/>
      <c r="J13" s="245"/>
      <c r="K13" s="246"/>
    </row>
    <row r="14" spans="1:11" s="251" customFormat="1" ht="15" customHeight="1">
      <c r="A14" s="587"/>
      <c r="B14" s="588"/>
      <c r="C14" s="589"/>
      <c r="D14" s="592"/>
      <c r="E14" s="248" t="s">
        <v>63</v>
      </c>
      <c r="F14" s="270">
        <f>SUM(F11:F13)</f>
        <v>569.3000000000001</v>
      </c>
      <c r="G14" s="248"/>
      <c r="H14" s="248" t="s">
        <v>63</v>
      </c>
      <c r="I14" s="272">
        <f>SUM(I11:I13)</f>
        <v>343.174</v>
      </c>
      <c r="J14" s="249">
        <f>SUM(J11:J13)</f>
        <v>139.62</v>
      </c>
      <c r="K14" s="248"/>
    </row>
    <row r="15" spans="1:11" ht="14.25" customHeight="1">
      <c r="A15" s="587" t="s">
        <v>21</v>
      </c>
      <c r="B15" s="588" t="s">
        <v>611</v>
      </c>
      <c r="C15" s="589">
        <v>6.71</v>
      </c>
      <c r="D15" s="592" t="s">
        <v>612</v>
      </c>
      <c r="E15" s="246" t="s">
        <v>132</v>
      </c>
      <c r="F15" s="258">
        <v>10</v>
      </c>
      <c r="G15" s="246" t="s">
        <v>140</v>
      </c>
      <c r="H15" s="246" t="s">
        <v>132</v>
      </c>
      <c r="I15" s="258">
        <v>6.26</v>
      </c>
      <c r="J15" s="245">
        <v>3.74</v>
      </c>
      <c r="K15" s="246"/>
    </row>
    <row r="16" spans="1:11" ht="14.25" customHeight="1">
      <c r="A16" s="587"/>
      <c r="B16" s="588"/>
      <c r="C16" s="589"/>
      <c r="D16" s="592"/>
      <c r="E16" s="246" t="s">
        <v>133</v>
      </c>
      <c r="F16" s="258">
        <v>0.95</v>
      </c>
      <c r="G16" s="246" t="s">
        <v>139</v>
      </c>
      <c r="H16" s="246" t="s">
        <v>133</v>
      </c>
      <c r="I16" s="258">
        <v>0.45</v>
      </c>
      <c r="J16" s="245">
        <v>0.5</v>
      </c>
      <c r="K16" s="246"/>
    </row>
    <row r="17" spans="1:11" ht="14.25" customHeight="1">
      <c r="A17" s="587"/>
      <c r="B17" s="588"/>
      <c r="C17" s="589"/>
      <c r="D17" s="592"/>
      <c r="E17" s="246" t="s">
        <v>134</v>
      </c>
      <c r="F17" s="258">
        <v>2.47</v>
      </c>
      <c r="G17" s="246" t="s">
        <v>128</v>
      </c>
      <c r="H17" s="246" t="s">
        <v>134</v>
      </c>
      <c r="I17" s="258"/>
      <c r="J17" s="245">
        <v>2.47</v>
      </c>
      <c r="K17" s="246"/>
    </row>
    <row r="18" spans="1:11" s="251" customFormat="1" ht="14.25" customHeight="1">
      <c r="A18" s="587"/>
      <c r="B18" s="588"/>
      <c r="C18" s="589"/>
      <c r="D18" s="592"/>
      <c r="E18" s="248" t="s">
        <v>63</v>
      </c>
      <c r="F18" s="270">
        <f>SUM(F15:F17)</f>
        <v>13.42</v>
      </c>
      <c r="G18" s="248"/>
      <c r="H18" s="248" t="s">
        <v>63</v>
      </c>
      <c r="I18" s="270">
        <f>SUM(I15:I17)</f>
        <v>6.71</v>
      </c>
      <c r="J18" s="249">
        <f>SUM(J15:J17)</f>
        <v>6.710000000000001</v>
      </c>
      <c r="K18" s="248"/>
    </row>
    <row r="19" spans="1:11" ht="13.5" customHeight="1">
      <c r="A19" s="587" t="s">
        <v>22</v>
      </c>
      <c r="B19" s="588" t="s">
        <v>613</v>
      </c>
      <c r="C19" s="589">
        <v>11.6</v>
      </c>
      <c r="D19" s="592" t="s">
        <v>614</v>
      </c>
      <c r="E19" s="246" t="s">
        <v>132</v>
      </c>
      <c r="F19" s="258">
        <v>16.49</v>
      </c>
      <c r="G19" s="246" t="s">
        <v>120</v>
      </c>
      <c r="H19" s="246" t="s">
        <v>132</v>
      </c>
      <c r="I19" s="258">
        <v>10</v>
      </c>
      <c r="J19" s="245">
        <v>6.49</v>
      </c>
      <c r="K19" s="246"/>
    </row>
    <row r="20" spans="1:11" ht="13.5" customHeight="1">
      <c r="A20" s="587"/>
      <c r="B20" s="588"/>
      <c r="C20" s="589"/>
      <c r="D20" s="592"/>
      <c r="E20" s="246" t="s">
        <v>133</v>
      </c>
      <c r="F20" s="258">
        <v>1.46</v>
      </c>
      <c r="G20" s="246" t="s">
        <v>531</v>
      </c>
      <c r="H20" s="246" t="s">
        <v>133</v>
      </c>
      <c r="I20" s="258"/>
      <c r="J20" s="245">
        <v>1.46</v>
      </c>
      <c r="K20" s="246"/>
    </row>
    <row r="21" spans="1:11" ht="13.5" customHeight="1">
      <c r="A21" s="587"/>
      <c r="B21" s="588"/>
      <c r="C21" s="589"/>
      <c r="D21" s="592"/>
      <c r="E21" s="246" t="s">
        <v>134</v>
      </c>
      <c r="F21" s="258">
        <v>3.65</v>
      </c>
      <c r="G21" s="246" t="s">
        <v>532</v>
      </c>
      <c r="H21" s="246" t="s">
        <v>134</v>
      </c>
      <c r="I21" s="258"/>
      <c r="J21" s="245">
        <v>3.65</v>
      </c>
      <c r="K21" s="246"/>
    </row>
    <row r="22" spans="1:11" s="251" customFormat="1" ht="14.25" customHeight="1">
      <c r="A22" s="587"/>
      <c r="B22" s="588"/>
      <c r="C22" s="589"/>
      <c r="D22" s="592"/>
      <c r="E22" s="248" t="s">
        <v>63</v>
      </c>
      <c r="F22" s="270">
        <f>SUM(F19:F21)</f>
        <v>21.599999999999998</v>
      </c>
      <c r="G22" s="248"/>
      <c r="H22" s="248" t="s">
        <v>63</v>
      </c>
      <c r="I22" s="270">
        <f>SUM(I19:I21)</f>
        <v>10</v>
      </c>
      <c r="J22" s="249">
        <f>SUM(J19:J21)</f>
        <v>11.6</v>
      </c>
      <c r="K22" s="248"/>
    </row>
    <row r="23" spans="1:11" ht="15" customHeight="1">
      <c r="A23" s="587" t="s">
        <v>23</v>
      </c>
      <c r="B23" s="588" t="s">
        <v>307</v>
      </c>
      <c r="C23" s="589">
        <v>5</v>
      </c>
      <c r="D23" s="592"/>
      <c r="E23" s="246" t="s">
        <v>132</v>
      </c>
      <c r="F23" s="258"/>
      <c r="G23" s="246" t="s">
        <v>545</v>
      </c>
      <c r="H23" s="246" t="s">
        <v>132</v>
      </c>
      <c r="I23" s="258"/>
      <c r="J23" s="245"/>
      <c r="K23" s="246" t="s">
        <v>833</v>
      </c>
    </row>
    <row r="24" spans="1:11" ht="15" customHeight="1">
      <c r="A24" s="587"/>
      <c r="B24" s="588"/>
      <c r="C24" s="589"/>
      <c r="D24" s="592"/>
      <c r="E24" s="246" t="s">
        <v>133</v>
      </c>
      <c r="F24" s="258"/>
      <c r="G24" s="246"/>
      <c r="H24" s="246" t="s">
        <v>133</v>
      </c>
      <c r="I24" s="258"/>
      <c r="J24" s="245"/>
      <c r="K24" s="246"/>
    </row>
    <row r="25" spans="1:11" ht="15" customHeight="1">
      <c r="A25" s="587"/>
      <c r="B25" s="588"/>
      <c r="C25" s="589"/>
      <c r="D25" s="592"/>
      <c r="E25" s="246" t="s">
        <v>134</v>
      </c>
      <c r="F25" s="258"/>
      <c r="G25" s="246"/>
      <c r="H25" s="246" t="s">
        <v>134</v>
      </c>
      <c r="I25" s="258"/>
      <c r="J25" s="245"/>
      <c r="K25" s="246"/>
    </row>
    <row r="26" spans="1:11" s="251" customFormat="1" ht="15" customHeight="1">
      <c r="A26" s="587"/>
      <c r="B26" s="588"/>
      <c r="C26" s="589"/>
      <c r="D26" s="592"/>
      <c r="E26" s="248" t="s">
        <v>63</v>
      </c>
      <c r="F26" s="270"/>
      <c r="G26" s="248"/>
      <c r="H26" s="248" t="s">
        <v>63</v>
      </c>
      <c r="I26" s="270"/>
      <c r="J26" s="249"/>
      <c r="K26" s="248"/>
    </row>
    <row r="27" spans="1:11" ht="15.75" customHeight="1">
      <c r="A27" s="587" t="s">
        <v>24</v>
      </c>
      <c r="B27" s="588" t="s">
        <v>615</v>
      </c>
      <c r="C27" s="589">
        <v>5</v>
      </c>
      <c r="D27" s="592" t="s">
        <v>616</v>
      </c>
      <c r="E27" s="246" t="s">
        <v>132</v>
      </c>
      <c r="F27" s="258">
        <v>17.78</v>
      </c>
      <c r="G27" s="246" t="s">
        <v>617</v>
      </c>
      <c r="H27" s="246" t="s">
        <v>132</v>
      </c>
      <c r="I27" s="258"/>
      <c r="J27" s="245">
        <v>5</v>
      </c>
      <c r="K27" s="246" t="s">
        <v>833</v>
      </c>
    </row>
    <row r="28" spans="1:11" ht="15.75" customHeight="1">
      <c r="A28" s="587"/>
      <c r="B28" s="588"/>
      <c r="C28" s="589"/>
      <c r="D28" s="592"/>
      <c r="E28" s="246" t="s">
        <v>133</v>
      </c>
      <c r="F28" s="258">
        <v>1.56</v>
      </c>
      <c r="G28" s="246" t="s">
        <v>139</v>
      </c>
      <c r="H28" s="246" t="s">
        <v>133</v>
      </c>
      <c r="I28" s="258"/>
      <c r="J28" s="245"/>
      <c r="K28" s="246"/>
    </row>
    <row r="29" spans="1:11" ht="15.75" customHeight="1">
      <c r="A29" s="587"/>
      <c r="B29" s="588"/>
      <c r="C29" s="589"/>
      <c r="D29" s="592"/>
      <c r="E29" s="246" t="s">
        <v>134</v>
      </c>
      <c r="F29" s="258">
        <v>3.91</v>
      </c>
      <c r="G29" s="246" t="s">
        <v>618</v>
      </c>
      <c r="H29" s="246" t="s">
        <v>134</v>
      </c>
      <c r="I29" s="258"/>
      <c r="J29" s="245"/>
      <c r="K29" s="246"/>
    </row>
    <row r="30" spans="1:11" s="251" customFormat="1" ht="15.75" customHeight="1">
      <c r="A30" s="587"/>
      <c r="B30" s="588"/>
      <c r="C30" s="589"/>
      <c r="D30" s="592"/>
      <c r="E30" s="248" t="s">
        <v>63</v>
      </c>
      <c r="F30" s="270">
        <f>SUM(F27:F29)</f>
        <v>23.25</v>
      </c>
      <c r="G30" s="248"/>
      <c r="H30" s="248" t="s">
        <v>63</v>
      </c>
      <c r="I30" s="270"/>
      <c r="J30" s="249">
        <f>SUM(J27:J29)</f>
        <v>5</v>
      </c>
      <c r="K30" s="248"/>
    </row>
    <row r="31" spans="1:11" ht="14.25" customHeight="1">
      <c r="A31" s="587" t="s">
        <v>25</v>
      </c>
      <c r="B31" s="588" t="s">
        <v>619</v>
      </c>
      <c r="C31" s="589">
        <v>8</v>
      </c>
      <c r="D31" s="592"/>
      <c r="E31" s="246" t="s">
        <v>132</v>
      </c>
      <c r="F31" s="258"/>
      <c r="G31" s="246" t="s">
        <v>119</v>
      </c>
      <c r="H31" s="246" t="s">
        <v>132</v>
      </c>
      <c r="I31" s="258"/>
      <c r="J31" s="245"/>
      <c r="K31" s="246" t="s">
        <v>833</v>
      </c>
    </row>
    <row r="32" spans="1:11" ht="14.25" customHeight="1">
      <c r="A32" s="587"/>
      <c r="B32" s="588"/>
      <c r="C32" s="589"/>
      <c r="D32" s="592"/>
      <c r="E32" s="246" t="s">
        <v>133</v>
      </c>
      <c r="F32" s="258"/>
      <c r="G32" s="246"/>
      <c r="H32" s="246" t="s">
        <v>133</v>
      </c>
      <c r="I32" s="258"/>
      <c r="J32" s="245"/>
      <c r="K32" s="246"/>
    </row>
    <row r="33" spans="1:11" ht="14.25" customHeight="1">
      <c r="A33" s="587"/>
      <c r="B33" s="588"/>
      <c r="C33" s="589"/>
      <c r="D33" s="592"/>
      <c r="E33" s="246" t="s">
        <v>134</v>
      </c>
      <c r="F33" s="258"/>
      <c r="G33" s="246"/>
      <c r="H33" s="246" t="s">
        <v>134</v>
      </c>
      <c r="I33" s="258"/>
      <c r="J33" s="245"/>
      <c r="K33" s="246"/>
    </row>
    <row r="34" spans="1:11" s="251" customFormat="1" ht="14.25" customHeight="1">
      <c r="A34" s="587"/>
      <c r="B34" s="588"/>
      <c r="C34" s="589"/>
      <c r="D34" s="592"/>
      <c r="E34" s="248" t="s">
        <v>63</v>
      </c>
      <c r="F34" s="270"/>
      <c r="G34" s="248"/>
      <c r="H34" s="248" t="s">
        <v>63</v>
      </c>
      <c r="I34" s="270"/>
      <c r="J34" s="249"/>
      <c r="K34" s="248"/>
    </row>
    <row r="35" spans="1:11" ht="14.25" customHeight="1">
      <c r="A35" s="587" t="s">
        <v>26</v>
      </c>
      <c r="B35" s="588" t="s">
        <v>620</v>
      </c>
      <c r="C35" s="589">
        <v>5</v>
      </c>
      <c r="D35" s="592"/>
      <c r="E35" s="246" t="s">
        <v>132</v>
      </c>
      <c r="F35" s="258"/>
      <c r="G35" s="246" t="s">
        <v>73</v>
      </c>
      <c r="H35" s="246" t="s">
        <v>132</v>
      </c>
      <c r="I35" s="258"/>
      <c r="J35" s="245"/>
      <c r="K35" s="246" t="s">
        <v>833</v>
      </c>
    </row>
    <row r="36" spans="1:11" ht="14.25" customHeight="1">
      <c r="A36" s="587"/>
      <c r="B36" s="588"/>
      <c r="C36" s="589"/>
      <c r="D36" s="592"/>
      <c r="E36" s="246" t="s">
        <v>133</v>
      </c>
      <c r="F36" s="258"/>
      <c r="G36" s="246"/>
      <c r="H36" s="246" t="s">
        <v>133</v>
      </c>
      <c r="I36" s="258"/>
      <c r="J36" s="245"/>
      <c r="K36" s="246"/>
    </row>
    <row r="37" spans="1:11" ht="14.25" customHeight="1">
      <c r="A37" s="587"/>
      <c r="B37" s="588"/>
      <c r="C37" s="589"/>
      <c r="D37" s="592"/>
      <c r="E37" s="246" t="s">
        <v>134</v>
      </c>
      <c r="F37" s="258"/>
      <c r="G37" s="246"/>
      <c r="H37" s="246" t="s">
        <v>134</v>
      </c>
      <c r="I37" s="258"/>
      <c r="J37" s="245"/>
      <c r="K37" s="246"/>
    </row>
    <row r="38" spans="1:11" s="251" customFormat="1" ht="14.25" customHeight="1">
      <c r="A38" s="587"/>
      <c r="B38" s="588"/>
      <c r="C38" s="589"/>
      <c r="D38" s="592"/>
      <c r="E38" s="248" t="s">
        <v>63</v>
      </c>
      <c r="F38" s="270"/>
      <c r="G38" s="248"/>
      <c r="H38" s="248" t="s">
        <v>63</v>
      </c>
      <c r="I38" s="270"/>
      <c r="J38" s="249"/>
      <c r="K38" s="248"/>
    </row>
    <row r="39" spans="1:11" ht="14.25" customHeight="1">
      <c r="A39" s="587" t="s">
        <v>27</v>
      </c>
      <c r="B39" s="588" t="s">
        <v>621</v>
      </c>
      <c r="C39" s="589">
        <v>5</v>
      </c>
      <c r="D39" s="592"/>
      <c r="E39" s="246" t="s">
        <v>132</v>
      </c>
      <c r="F39" s="258"/>
      <c r="G39" s="246" t="s">
        <v>72</v>
      </c>
      <c r="H39" s="246" t="s">
        <v>132</v>
      </c>
      <c r="I39" s="258"/>
      <c r="J39" s="245"/>
      <c r="K39" s="246" t="s">
        <v>833</v>
      </c>
    </row>
    <row r="40" spans="1:11" ht="14.25" customHeight="1">
      <c r="A40" s="587"/>
      <c r="B40" s="588"/>
      <c r="C40" s="589"/>
      <c r="D40" s="592"/>
      <c r="E40" s="246" t="s">
        <v>133</v>
      </c>
      <c r="F40" s="258"/>
      <c r="G40" s="246"/>
      <c r="H40" s="246" t="s">
        <v>133</v>
      </c>
      <c r="I40" s="258"/>
      <c r="J40" s="245"/>
      <c r="K40" s="246"/>
    </row>
    <row r="41" spans="1:11" ht="14.25" customHeight="1">
      <c r="A41" s="587"/>
      <c r="B41" s="588"/>
      <c r="C41" s="589"/>
      <c r="D41" s="592"/>
      <c r="E41" s="246" t="s">
        <v>134</v>
      </c>
      <c r="F41" s="258"/>
      <c r="G41" s="246"/>
      <c r="H41" s="246" t="s">
        <v>134</v>
      </c>
      <c r="I41" s="258"/>
      <c r="J41" s="245"/>
      <c r="K41" s="246"/>
    </row>
    <row r="42" spans="1:11" s="251" customFormat="1" ht="14.25" customHeight="1">
      <c r="A42" s="587"/>
      <c r="B42" s="588"/>
      <c r="C42" s="589"/>
      <c r="D42" s="592"/>
      <c r="E42" s="248" t="s">
        <v>63</v>
      </c>
      <c r="F42" s="270"/>
      <c r="G42" s="248"/>
      <c r="H42" s="248" t="s">
        <v>63</v>
      </c>
      <c r="I42" s="270"/>
      <c r="J42" s="249"/>
      <c r="K42" s="248"/>
    </row>
    <row r="43" spans="1:11" ht="14.25" customHeight="1">
      <c r="A43" s="587" t="s">
        <v>32</v>
      </c>
      <c r="B43" s="588" t="s">
        <v>622</v>
      </c>
      <c r="C43" s="589">
        <v>5</v>
      </c>
      <c r="D43" s="592"/>
      <c r="E43" s="246" t="s">
        <v>132</v>
      </c>
      <c r="F43" s="258"/>
      <c r="G43" s="246" t="s">
        <v>121</v>
      </c>
      <c r="H43" s="246" t="s">
        <v>132</v>
      </c>
      <c r="I43" s="258"/>
      <c r="J43" s="245"/>
      <c r="K43" s="246" t="s">
        <v>833</v>
      </c>
    </row>
    <row r="44" spans="1:11" ht="14.25" customHeight="1">
      <c r="A44" s="587"/>
      <c r="B44" s="588"/>
      <c r="C44" s="589"/>
      <c r="D44" s="592"/>
      <c r="E44" s="246" t="s">
        <v>133</v>
      </c>
      <c r="F44" s="258"/>
      <c r="G44" s="246"/>
      <c r="H44" s="246" t="s">
        <v>133</v>
      </c>
      <c r="I44" s="258"/>
      <c r="J44" s="245"/>
      <c r="K44" s="246"/>
    </row>
    <row r="45" spans="1:11" ht="14.25" customHeight="1">
      <c r="A45" s="587"/>
      <c r="B45" s="588"/>
      <c r="C45" s="589"/>
      <c r="D45" s="592"/>
      <c r="E45" s="246" t="s">
        <v>134</v>
      </c>
      <c r="F45" s="258"/>
      <c r="G45" s="246"/>
      <c r="H45" s="246" t="s">
        <v>134</v>
      </c>
      <c r="I45" s="258"/>
      <c r="J45" s="245"/>
      <c r="K45" s="246"/>
    </row>
    <row r="46" spans="1:11" s="251" customFormat="1" ht="14.25" customHeight="1">
      <c r="A46" s="587"/>
      <c r="B46" s="588"/>
      <c r="C46" s="589"/>
      <c r="D46" s="592"/>
      <c r="E46" s="248" t="s">
        <v>63</v>
      </c>
      <c r="F46" s="270"/>
      <c r="G46" s="248"/>
      <c r="H46" s="248" t="s">
        <v>63</v>
      </c>
      <c r="I46" s="270"/>
      <c r="J46" s="249"/>
      <c r="K46" s="248"/>
    </row>
    <row r="47" spans="1:11" ht="14.25" customHeight="1">
      <c r="A47" s="587" t="s">
        <v>33</v>
      </c>
      <c r="B47" s="588" t="s">
        <v>623</v>
      </c>
      <c r="C47" s="589">
        <v>4</v>
      </c>
      <c r="D47" s="592"/>
      <c r="E47" s="246" t="s">
        <v>132</v>
      </c>
      <c r="F47" s="258"/>
      <c r="G47" s="246" t="s">
        <v>561</v>
      </c>
      <c r="H47" s="246" t="s">
        <v>132</v>
      </c>
      <c r="I47" s="258"/>
      <c r="J47" s="245"/>
      <c r="K47" s="246" t="s">
        <v>833</v>
      </c>
    </row>
    <row r="48" spans="1:11" ht="14.25" customHeight="1">
      <c r="A48" s="587"/>
      <c r="B48" s="588"/>
      <c r="C48" s="589"/>
      <c r="D48" s="592"/>
      <c r="E48" s="246" t="s">
        <v>133</v>
      </c>
      <c r="F48" s="258"/>
      <c r="G48" s="246"/>
      <c r="H48" s="246" t="s">
        <v>133</v>
      </c>
      <c r="I48" s="258"/>
      <c r="J48" s="245"/>
      <c r="K48" s="246"/>
    </row>
    <row r="49" spans="1:11" ht="14.25" customHeight="1">
      <c r="A49" s="587"/>
      <c r="B49" s="588"/>
      <c r="C49" s="589"/>
      <c r="D49" s="592"/>
      <c r="E49" s="246" t="s">
        <v>134</v>
      </c>
      <c r="F49" s="258"/>
      <c r="G49" s="246"/>
      <c r="H49" s="246" t="s">
        <v>134</v>
      </c>
      <c r="I49" s="258"/>
      <c r="J49" s="245"/>
      <c r="K49" s="246"/>
    </row>
    <row r="50" spans="1:11" s="251" customFormat="1" ht="14.25" customHeight="1">
      <c r="A50" s="587"/>
      <c r="B50" s="588"/>
      <c r="C50" s="589"/>
      <c r="D50" s="592"/>
      <c r="E50" s="248" t="s">
        <v>63</v>
      </c>
      <c r="F50" s="270"/>
      <c r="G50" s="248"/>
      <c r="H50" s="248" t="s">
        <v>63</v>
      </c>
      <c r="I50" s="270"/>
      <c r="J50" s="249"/>
      <c r="K50" s="248"/>
    </row>
    <row r="51" spans="1:11" s="251" customFormat="1" ht="14.25" customHeight="1">
      <c r="A51" s="587">
        <v>12</v>
      </c>
      <c r="B51" s="588" t="s">
        <v>624</v>
      </c>
      <c r="C51" s="589">
        <v>3</v>
      </c>
      <c r="D51" s="592"/>
      <c r="E51" s="246" t="s">
        <v>132</v>
      </c>
      <c r="F51" s="258"/>
      <c r="G51" s="246" t="s">
        <v>561</v>
      </c>
      <c r="H51" s="246" t="s">
        <v>132</v>
      </c>
      <c r="I51" s="258"/>
      <c r="J51" s="245"/>
      <c r="K51" s="246" t="s">
        <v>833</v>
      </c>
    </row>
    <row r="52" spans="1:11" s="251" customFormat="1" ht="14.25" customHeight="1">
      <c r="A52" s="587"/>
      <c r="B52" s="588"/>
      <c r="C52" s="589"/>
      <c r="D52" s="592"/>
      <c r="E52" s="246" t="s">
        <v>133</v>
      </c>
      <c r="F52" s="258"/>
      <c r="G52" s="246"/>
      <c r="H52" s="246" t="s">
        <v>133</v>
      </c>
      <c r="I52" s="258"/>
      <c r="J52" s="245"/>
      <c r="K52" s="246"/>
    </row>
    <row r="53" spans="1:11" s="251" customFormat="1" ht="14.25" customHeight="1">
      <c r="A53" s="587"/>
      <c r="B53" s="588"/>
      <c r="C53" s="589"/>
      <c r="D53" s="592"/>
      <c r="E53" s="246" t="s">
        <v>134</v>
      </c>
      <c r="F53" s="258"/>
      <c r="G53" s="246"/>
      <c r="H53" s="246" t="s">
        <v>134</v>
      </c>
      <c r="I53" s="258"/>
      <c r="J53" s="245"/>
      <c r="K53" s="246"/>
    </row>
    <row r="54" spans="1:11" s="251" customFormat="1" ht="14.25" customHeight="1">
      <c r="A54" s="587"/>
      <c r="B54" s="588"/>
      <c r="C54" s="589"/>
      <c r="D54" s="592"/>
      <c r="E54" s="248" t="s">
        <v>63</v>
      </c>
      <c r="F54" s="270"/>
      <c r="G54" s="248"/>
      <c r="H54" s="248" t="s">
        <v>63</v>
      </c>
      <c r="I54" s="270"/>
      <c r="J54" s="249"/>
      <c r="K54" s="248"/>
    </row>
    <row r="55" spans="1:11" s="251" customFormat="1" ht="14.25" customHeight="1">
      <c r="A55" s="587">
        <v>13</v>
      </c>
      <c r="B55" s="588" t="s">
        <v>625</v>
      </c>
      <c r="C55" s="589">
        <v>3</v>
      </c>
      <c r="D55" s="592"/>
      <c r="E55" s="246" t="s">
        <v>132</v>
      </c>
      <c r="F55" s="258"/>
      <c r="G55" s="246" t="s">
        <v>561</v>
      </c>
      <c r="H55" s="246" t="s">
        <v>132</v>
      </c>
      <c r="I55" s="258"/>
      <c r="J55" s="245"/>
      <c r="K55" s="246" t="s">
        <v>833</v>
      </c>
    </row>
    <row r="56" spans="1:11" s="251" customFormat="1" ht="14.25" customHeight="1">
      <c r="A56" s="587"/>
      <c r="B56" s="588"/>
      <c r="C56" s="589"/>
      <c r="D56" s="592"/>
      <c r="E56" s="246" t="s">
        <v>133</v>
      </c>
      <c r="F56" s="258"/>
      <c r="G56" s="246"/>
      <c r="H56" s="246" t="s">
        <v>133</v>
      </c>
      <c r="I56" s="258"/>
      <c r="J56" s="245"/>
      <c r="K56" s="246"/>
    </row>
    <row r="57" spans="1:11" s="251" customFormat="1" ht="14.25" customHeight="1">
      <c r="A57" s="587"/>
      <c r="B57" s="588"/>
      <c r="C57" s="589"/>
      <c r="D57" s="592"/>
      <c r="E57" s="246" t="s">
        <v>134</v>
      </c>
      <c r="F57" s="258"/>
      <c r="G57" s="246"/>
      <c r="H57" s="246" t="s">
        <v>134</v>
      </c>
      <c r="I57" s="258"/>
      <c r="J57" s="245"/>
      <c r="K57" s="246"/>
    </row>
    <row r="58" spans="1:11" s="251" customFormat="1" ht="14.25" customHeight="1">
      <c r="A58" s="587"/>
      <c r="B58" s="588"/>
      <c r="C58" s="589"/>
      <c r="D58" s="592"/>
      <c r="E58" s="248" t="s">
        <v>63</v>
      </c>
      <c r="F58" s="270"/>
      <c r="G58" s="248"/>
      <c r="H58" s="248" t="s">
        <v>63</v>
      </c>
      <c r="I58" s="270"/>
      <c r="J58" s="249"/>
      <c r="K58" s="248"/>
    </row>
    <row r="59" spans="1:11" s="251" customFormat="1" ht="17.25" customHeight="1">
      <c r="A59" s="587">
        <v>14</v>
      </c>
      <c r="B59" s="588" t="s">
        <v>626</v>
      </c>
      <c r="C59" s="589">
        <v>5</v>
      </c>
      <c r="D59" s="592"/>
      <c r="E59" s="246" t="s">
        <v>132</v>
      </c>
      <c r="F59" s="258"/>
      <c r="G59" s="246" t="s">
        <v>561</v>
      </c>
      <c r="H59" s="246" t="s">
        <v>132</v>
      </c>
      <c r="I59" s="258"/>
      <c r="J59" s="245"/>
      <c r="K59" s="246" t="s">
        <v>833</v>
      </c>
    </row>
    <row r="60" spans="1:11" s="251" customFormat="1" ht="17.25" customHeight="1">
      <c r="A60" s="587"/>
      <c r="B60" s="588"/>
      <c r="C60" s="589"/>
      <c r="D60" s="592"/>
      <c r="E60" s="246" t="s">
        <v>133</v>
      </c>
      <c r="F60" s="258"/>
      <c r="G60" s="246"/>
      <c r="H60" s="246" t="s">
        <v>133</v>
      </c>
      <c r="I60" s="258"/>
      <c r="J60" s="245"/>
      <c r="K60" s="246"/>
    </row>
    <row r="61" spans="1:11" s="251" customFormat="1" ht="17.25" customHeight="1">
      <c r="A61" s="587"/>
      <c r="B61" s="588"/>
      <c r="C61" s="589"/>
      <c r="D61" s="592"/>
      <c r="E61" s="246" t="s">
        <v>134</v>
      </c>
      <c r="F61" s="258"/>
      <c r="G61" s="246"/>
      <c r="H61" s="246" t="s">
        <v>134</v>
      </c>
      <c r="I61" s="258"/>
      <c r="J61" s="245"/>
      <c r="K61" s="246"/>
    </row>
    <row r="62" spans="1:11" s="251" customFormat="1" ht="17.25" customHeight="1">
      <c r="A62" s="587"/>
      <c r="B62" s="588"/>
      <c r="C62" s="589"/>
      <c r="D62" s="592"/>
      <c r="E62" s="248" t="s">
        <v>63</v>
      </c>
      <c r="F62" s="270"/>
      <c r="G62" s="248"/>
      <c r="H62" s="248" t="s">
        <v>63</v>
      </c>
      <c r="I62" s="270"/>
      <c r="J62" s="249"/>
      <c r="K62" s="248"/>
    </row>
    <row r="63" spans="1:11" s="251" customFormat="1" ht="14.25" customHeight="1">
      <c r="A63" s="587">
        <v>15</v>
      </c>
      <c r="B63" s="588" t="s">
        <v>627</v>
      </c>
      <c r="C63" s="589">
        <v>5</v>
      </c>
      <c r="D63" s="592"/>
      <c r="E63" s="246" t="s">
        <v>132</v>
      </c>
      <c r="F63" s="258"/>
      <c r="G63" s="246" t="s">
        <v>561</v>
      </c>
      <c r="H63" s="246" t="s">
        <v>132</v>
      </c>
      <c r="I63" s="258"/>
      <c r="J63" s="245"/>
      <c r="K63" s="246" t="s">
        <v>833</v>
      </c>
    </row>
    <row r="64" spans="1:11" s="251" customFormat="1" ht="14.25" customHeight="1">
      <c r="A64" s="587"/>
      <c r="B64" s="588"/>
      <c r="C64" s="589"/>
      <c r="D64" s="592"/>
      <c r="E64" s="246" t="s">
        <v>133</v>
      </c>
      <c r="F64" s="258"/>
      <c r="G64" s="246"/>
      <c r="H64" s="246" t="s">
        <v>133</v>
      </c>
      <c r="I64" s="258"/>
      <c r="J64" s="245"/>
      <c r="K64" s="246"/>
    </row>
    <row r="65" spans="1:11" s="251" customFormat="1" ht="14.25" customHeight="1">
      <c r="A65" s="587"/>
      <c r="B65" s="588"/>
      <c r="C65" s="589"/>
      <c r="D65" s="592"/>
      <c r="E65" s="246" t="s">
        <v>134</v>
      </c>
      <c r="F65" s="258"/>
      <c r="G65" s="246"/>
      <c r="H65" s="246" t="s">
        <v>134</v>
      </c>
      <c r="I65" s="258"/>
      <c r="J65" s="245"/>
      <c r="K65" s="246"/>
    </row>
    <row r="66" spans="1:11" s="251" customFormat="1" ht="14.25" customHeight="1">
      <c r="A66" s="587"/>
      <c r="B66" s="588"/>
      <c r="C66" s="589"/>
      <c r="D66" s="592"/>
      <c r="E66" s="248" t="s">
        <v>63</v>
      </c>
      <c r="F66" s="270"/>
      <c r="G66" s="248"/>
      <c r="H66" s="248" t="s">
        <v>63</v>
      </c>
      <c r="I66" s="270"/>
      <c r="J66" s="249"/>
      <c r="K66" s="248"/>
    </row>
    <row r="67" spans="1:11" s="251" customFormat="1" ht="15" customHeight="1">
      <c r="A67" s="587">
        <v>16</v>
      </c>
      <c r="B67" s="588" t="s">
        <v>628</v>
      </c>
      <c r="C67" s="589">
        <v>3</v>
      </c>
      <c r="D67" s="592"/>
      <c r="E67" s="246" t="s">
        <v>132</v>
      </c>
      <c r="F67" s="273"/>
      <c r="G67" s="264" t="s">
        <v>57</v>
      </c>
      <c r="H67" s="246" t="s">
        <v>132</v>
      </c>
      <c r="I67" s="258"/>
      <c r="J67" s="245"/>
      <c r="K67" s="246"/>
    </row>
    <row r="68" spans="1:11" s="251" customFormat="1" ht="15" customHeight="1">
      <c r="A68" s="587"/>
      <c r="B68" s="588"/>
      <c r="C68" s="589"/>
      <c r="D68" s="592"/>
      <c r="E68" s="246" t="s">
        <v>133</v>
      </c>
      <c r="F68" s="258"/>
      <c r="G68" s="246"/>
      <c r="H68" s="246" t="s">
        <v>133</v>
      </c>
      <c r="I68" s="258"/>
      <c r="J68" s="245"/>
      <c r="K68" s="246"/>
    </row>
    <row r="69" spans="1:11" s="251" customFormat="1" ht="15" customHeight="1">
      <c r="A69" s="587"/>
      <c r="B69" s="588"/>
      <c r="C69" s="589"/>
      <c r="D69" s="592"/>
      <c r="E69" s="246" t="s">
        <v>134</v>
      </c>
      <c r="F69" s="258"/>
      <c r="G69" s="246"/>
      <c r="H69" s="246" t="s">
        <v>134</v>
      </c>
      <c r="I69" s="258"/>
      <c r="J69" s="245"/>
      <c r="K69" s="246"/>
    </row>
    <row r="70" spans="1:11" s="251" customFormat="1" ht="15" customHeight="1">
      <c r="A70" s="587"/>
      <c r="B70" s="588"/>
      <c r="C70" s="589"/>
      <c r="D70" s="592"/>
      <c r="E70" s="248" t="s">
        <v>63</v>
      </c>
      <c r="F70" s="270"/>
      <c r="G70" s="248"/>
      <c r="H70" s="248" t="s">
        <v>63</v>
      </c>
      <c r="I70" s="270"/>
      <c r="J70" s="249"/>
      <c r="K70" s="248"/>
    </row>
    <row r="71" spans="1:11" s="251" customFormat="1" ht="14.25" customHeight="1">
      <c r="A71" s="587">
        <v>17</v>
      </c>
      <c r="B71" s="588" t="s">
        <v>629</v>
      </c>
      <c r="C71" s="589">
        <v>400</v>
      </c>
      <c r="D71" s="587"/>
      <c r="E71" s="246" t="s">
        <v>132</v>
      </c>
      <c r="F71" s="258"/>
      <c r="G71" s="246" t="s">
        <v>545</v>
      </c>
      <c r="H71" s="246" t="s">
        <v>132</v>
      </c>
      <c r="I71" s="258"/>
      <c r="J71" s="245"/>
      <c r="K71" s="246" t="s">
        <v>833</v>
      </c>
    </row>
    <row r="72" spans="1:11" s="251" customFormat="1" ht="14.25" customHeight="1">
      <c r="A72" s="587"/>
      <c r="B72" s="588"/>
      <c r="C72" s="589"/>
      <c r="D72" s="592"/>
      <c r="E72" s="246" t="s">
        <v>133</v>
      </c>
      <c r="F72" s="258"/>
      <c r="G72" s="246"/>
      <c r="H72" s="246" t="s">
        <v>133</v>
      </c>
      <c r="I72" s="258"/>
      <c r="J72" s="245"/>
      <c r="K72" s="246"/>
    </row>
    <row r="73" spans="1:11" s="251" customFormat="1" ht="14.25" customHeight="1">
      <c r="A73" s="587"/>
      <c r="B73" s="588"/>
      <c r="C73" s="589"/>
      <c r="D73" s="592"/>
      <c r="E73" s="246" t="s">
        <v>134</v>
      </c>
      <c r="F73" s="258"/>
      <c r="G73" s="246"/>
      <c r="H73" s="246" t="s">
        <v>134</v>
      </c>
      <c r="I73" s="258"/>
      <c r="J73" s="245"/>
      <c r="K73" s="246"/>
    </row>
    <row r="74" spans="1:11" s="251" customFormat="1" ht="14.25" customHeight="1">
      <c r="A74" s="587"/>
      <c r="B74" s="588"/>
      <c r="C74" s="589"/>
      <c r="D74" s="592"/>
      <c r="E74" s="248" t="s">
        <v>63</v>
      </c>
      <c r="F74" s="270"/>
      <c r="G74" s="248"/>
      <c r="H74" s="248" t="s">
        <v>63</v>
      </c>
      <c r="I74" s="270"/>
      <c r="J74" s="249"/>
      <c r="K74" s="248"/>
    </row>
    <row r="75" spans="1:11" s="251" customFormat="1" ht="16.5" customHeight="1">
      <c r="A75" s="246"/>
      <c r="B75" s="255" t="s">
        <v>28</v>
      </c>
      <c r="C75" s="249">
        <f>SUM(C7:C74)</f>
        <v>736.4100000000001</v>
      </c>
      <c r="D75" s="247"/>
      <c r="E75" s="246"/>
      <c r="F75" s="258"/>
      <c r="G75" s="246"/>
      <c r="H75" s="247"/>
      <c r="I75" s="258"/>
      <c r="J75" s="249">
        <f>SUM(J30,J22,J18,J14,J10)</f>
        <v>246.93</v>
      </c>
      <c r="K75" s="246"/>
    </row>
    <row r="76" spans="1:11" ht="16.5" customHeight="1">
      <c r="A76" s="590" t="s">
        <v>630</v>
      </c>
      <c r="B76" s="590"/>
      <c r="C76" s="590"/>
      <c r="D76" s="247"/>
      <c r="E76" s="246"/>
      <c r="F76" s="258"/>
      <c r="G76" s="246"/>
      <c r="H76" s="247"/>
      <c r="I76" s="258"/>
      <c r="J76" s="245"/>
      <c r="K76" s="246"/>
    </row>
    <row r="77" spans="1:11" ht="15" customHeight="1">
      <c r="A77" s="587" t="s">
        <v>14</v>
      </c>
      <c r="B77" s="588" t="s">
        <v>306</v>
      </c>
      <c r="C77" s="589">
        <v>195.38</v>
      </c>
      <c r="D77" s="592" t="s">
        <v>631</v>
      </c>
      <c r="E77" s="246" t="s">
        <v>132</v>
      </c>
      <c r="F77" s="258">
        <v>450.35</v>
      </c>
      <c r="G77" s="246" t="s">
        <v>545</v>
      </c>
      <c r="H77" s="246" t="s">
        <v>132</v>
      </c>
      <c r="I77" s="271">
        <v>325.174</v>
      </c>
      <c r="J77" s="245"/>
      <c r="K77" s="246"/>
    </row>
    <row r="78" spans="1:11" ht="15" customHeight="1">
      <c r="A78" s="587"/>
      <c r="B78" s="588"/>
      <c r="C78" s="589"/>
      <c r="D78" s="592"/>
      <c r="E78" s="246" t="s">
        <v>133</v>
      </c>
      <c r="F78" s="258">
        <v>93.96</v>
      </c>
      <c r="G78" s="246" t="s">
        <v>127</v>
      </c>
      <c r="H78" s="246" t="s">
        <v>133</v>
      </c>
      <c r="I78" s="258">
        <v>18</v>
      </c>
      <c r="J78" s="252">
        <v>61.414</v>
      </c>
      <c r="K78" s="246"/>
    </row>
    <row r="79" spans="1:11" ht="15" customHeight="1">
      <c r="A79" s="587"/>
      <c r="B79" s="588"/>
      <c r="C79" s="589"/>
      <c r="D79" s="592"/>
      <c r="E79" s="246" t="s">
        <v>134</v>
      </c>
      <c r="F79" s="258">
        <v>24.99</v>
      </c>
      <c r="G79" s="246" t="s">
        <v>128</v>
      </c>
      <c r="H79" s="246" t="s">
        <v>134</v>
      </c>
      <c r="I79" s="258"/>
      <c r="J79" s="245">
        <v>24.99</v>
      </c>
      <c r="K79" s="246"/>
    </row>
    <row r="80" spans="1:11" s="251" customFormat="1" ht="15" customHeight="1">
      <c r="A80" s="587"/>
      <c r="B80" s="588"/>
      <c r="C80" s="589"/>
      <c r="D80" s="592"/>
      <c r="E80" s="248" t="s">
        <v>63</v>
      </c>
      <c r="F80" s="270">
        <f>SUM(F77:F79)</f>
        <v>569.3000000000001</v>
      </c>
      <c r="G80" s="248"/>
      <c r="H80" s="248" t="s">
        <v>63</v>
      </c>
      <c r="I80" s="272">
        <f>SUM(I77:I79)</f>
        <v>343.174</v>
      </c>
      <c r="J80" s="253">
        <f>SUM(J77:J79)</f>
        <v>86.404</v>
      </c>
      <c r="K80" s="248"/>
    </row>
    <row r="81" spans="1:11" s="251" customFormat="1" ht="15" customHeight="1">
      <c r="A81" s="246"/>
      <c r="B81" s="255" t="s">
        <v>28</v>
      </c>
      <c r="C81" s="249">
        <f>SUM(C77)</f>
        <v>195.38</v>
      </c>
      <c r="D81" s="247"/>
      <c r="E81" s="246"/>
      <c r="F81" s="258"/>
      <c r="G81" s="246"/>
      <c r="H81" s="247"/>
      <c r="I81" s="258"/>
      <c r="J81" s="253">
        <f>SUM(J80)</f>
        <v>86.404</v>
      </c>
      <c r="K81" s="246"/>
    </row>
    <row r="82" spans="1:11" s="251" customFormat="1" ht="15" customHeight="1">
      <c r="A82" s="590" t="s">
        <v>632</v>
      </c>
      <c r="B82" s="590"/>
      <c r="C82" s="590"/>
      <c r="D82" s="247"/>
      <c r="E82" s="246"/>
      <c r="F82" s="258"/>
      <c r="G82" s="246"/>
      <c r="H82" s="247"/>
      <c r="I82" s="258"/>
      <c r="J82" s="245"/>
      <c r="K82" s="246"/>
    </row>
    <row r="83" spans="1:11" ht="15" customHeight="1">
      <c r="A83" s="587">
        <v>1</v>
      </c>
      <c r="B83" s="588" t="s">
        <v>305</v>
      </c>
      <c r="C83" s="589">
        <v>266.1</v>
      </c>
      <c r="D83" s="592" t="s">
        <v>609</v>
      </c>
      <c r="E83" s="246" t="s">
        <v>132</v>
      </c>
      <c r="F83" s="258">
        <v>613.33</v>
      </c>
      <c r="G83" s="246" t="s">
        <v>68</v>
      </c>
      <c r="H83" s="246" t="s">
        <v>132</v>
      </c>
      <c r="I83" s="258">
        <v>651</v>
      </c>
      <c r="J83" s="245"/>
      <c r="K83" s="246"/>
    </row>
    <row r="84" spans="1:11" ht="15" customHeight="1">
      <c r="A84" s="587"/>
      <c r="B84" s="588"/>
      <c r="C84" s="589"/>
      <c r="D84" s="592"/>
      <c r="E84" s="246" t="s">
        <v>133</v>
      </c>
      <c r="F84" s="258">
        <v>67.74</v>
      </c>
      <c r="G84" s="246" t="s">
        <v>139</v>
      </c>
      <c r="H84" s="246" t="s">
        <v>133</v>
      </c>
      <c r="I84" s="258">
        <v>13</v>
      </c>
      <c r="J84" s="245"/>
      <c r="K84" s="246"/>
    </row>
    <row r="85" spans="1:11" ht="15" customHeight="1">
      <c r="A85" s="587"/>
      <c r="B85" s="588"/>
      <c r="C85" s="589"/>
      <c r="D85" s="592"/>
      <c r="E85" s="246" t="s">
        <v>134</v>
      </c>
      <c r="F85" s="258">
        <v>19.5</v>
      </c>
      <c r="G85" s="246" t="s">
        <v>128</v>
      </c>
      <c r="H85" s="246" t="s">
        <v>134</v>
      </c>
      <c r="I85" s="258">
        <v>16</v>
      </c>
      <c r="J85" s="245"/>
      <c r="K85" s="246"/>
    </row>
    <row r="86" spans="1:11" s="251" customFormat="1" ht="15" customHeight="1">
      <c r="A86" s="587"/>
      <c r="B86" s="588"/>
      <c r="C86" s="589"/>
      <c r="D86" s="592"/>
      <c r="E86" s="248" t="s">
        <v>63</v>
      </c>
      <c r="F86" s="270">
        <f>SUM(F83:F85)</f>
        <v>700.57</v>
      </c>
      <c r="G86" s="248"/>
      <c r="H86" s="248" t="s">
        <v>63</v>
      </c>
      <c r="I86" s="270">
        <f>SUM(I83:I85)</f>
        <v>680</v>
      </c>
      <c r="J86" s="249"/>
      <c r="K86" s="248"/>
    </row>
    <row r="87" spans="1:11" ht="15.75" customHeight="1">
      <c r="A87" s="587">
        <v>2</v>
      </c>
      <c r="B87" s="588" t="s">
        <v>633</v>
      </c>
      <c r="C87" s="589">
        <v>3</v>
      </c>
      <c r="D87" s="592"/>
      <c r="E87" s="246" t="s">
        <v>132</v>
      </c>
      <c r="F87" s="258"/>
      <c r="G87" s="246" t="s">
        <v>118</v>
      </c>
      <c r="H87" s="246" t="s">
        <v>132</v>
      </c>
      <c r="I87" s="258"/>
      <c r="J87" s="245"/>
      <c r="K87" s="246" t="s">
        <v>833</v>
      </c>
    </row>
    <row r="88" spans="1:11" ht="15.75" customHeight="1">
      <c r="A88" s="587"/>
      <c r="B88" s="588"/>
      <c r="C88" s="589"/>
      <c r="D88" s="592"/>
      <c r="E88" s="246" t="s">
        <v>133</v>
      </c>
      <c r="F88" s="258"/>
      <c r="G88" s="246"/>
      <c r="H88" s="246" t="s">
        <v>133</v>
      </c>
      <c r="I88" s="258"/>
      <c r="J88" s="245"/>
      <c r="K88" s="246"/>
    </row>
    <row r="89" spans="1:11" ht="15.75" customHeight="1">
      <c r="A89" s="587"/>
      <c r="B89" s="588"/>
      <c r="C89" s="589"/>
      <c r="D89" s="592"/>
      <c r="E89" s="246" t="s">
        <v>134</v>
      </c>
      <c r="F89" s="258"/>
      <c r="G89" s="246"/>
      <c r="H89" s="246" t="s">
        <v>134</v>
      </c>
      <c r="I89" s="258"/>
      <c r="J89" s="245"/>
      <c r="K89" s="246"/>
    </row>
    <row r="90" spans="1:11" s="251" customFormat="1" ht="15.75" customHeight="1">
      <c r="A90" s="587"/>
      <c r="B90" s="588"/>
      <c r="C90" s="589"/>
      <c r="D90" s="592"/>
      <c r="E90" s="248" t="s">
        <v>63</v>
      </c>
      <c r="F90" s="270"/>
      <c r="G90" s="248"/>
      <c r="H90" s="248" t="s">
        <v>63</v>
      </c>
      <c r="I90" s="270"/>
      <c r="J90" s="249"/>
      <c r="K90" s="248"/>
    </row>
    <row r="91" spans="1:11" s="251" customFormat="1" ht="15.75" customHeight="1">
      <c r="A91" s="246"/>
      <c r="B91" s="255" t="s">
        <v>28</v>
      </c>
      <c r="C91" s="249">
        <f>SUM(C83:C90)</f>
        <v>269.1</v>
      </c>
      <c r="D91" s="247"/>
      <c r="E91" s="246"/>
      <c r="F91" s="258"/>
      <c r="G91" s="246"/>
      <c r="H91" s="247"/>
      <c r="I91" s="258"/>
      <c r="J91" s="249"/>
      <c r="K91" s="246"/>
    </row>
    <row r="92" spans="1:11" s="251" customFormat="1" ht="15.75" customHeight="1">
      <c r="A92" s="246"/>
      <c r="B92" s="255" t="s">
        <v>634</v>
      </c>
      <c r="C92" s="249">
        <f>SUM(C91,C81,C75)</f>
        <v>1200.89</v>
      </c>
      <c r="D92" s="247"/>
      <c r="E92" s="246"/>
      <c r="F92" s="258"/>
      <c r="G92" s="246"/>
      <c r="H92" s="247"/>
      <c r="I92" s="258"/>
      <c r="J92" s="249">
        <f>SUM(J81,J75)</f>
        <v>333.334</v>
      </c>
      <c r="K92" s="246"/>
    </row>
  </sheetData>
  <sheetProtection/>
  <mergeCells count="90">
    <mergeCell ref="A1:K1"/>
    <mergeCell ref="H2:K2"/>
    <mergeCell ref="D3:F3"/>
    <mergeCell ref="H3:I3"/>
    <mergeCell ref="D4:F4"/>
    <mergeCell ref="H4:I4"/>
    <mergeCell ref="A5:K5"/>
    <mergeCell ref="A6:K6"/>
    <mergeCell ref="A7:A10"/>
    <mergeCell ref="B7:B10"/>
    <mergeCell ref="C7:C10"/>
    <mergeCell ref="D7:D10"/>
    <mergeCell ref="A11:A14"/>
    <mergeCell ref="B11:B14"/>
    <mergeCell ref="C11:C14"/>
    <mergeCell ref="D11:D14"/>
    <mergeCell ref="A15:A18"/>
    <mergeCell ref="B15:B18"/>
    <mergeCell ref="C15:C18"/>
    <mergeCell ref="D15:D18"/>
    <mergeCell ref="A19:A22"/>
    <mergeCell ref="B19:B22"/>
    <mergeCell ref="C19:C22"/>
    <mergeCell ref="D19:D22"/>
    <mergeCell ref="A23:A26"/>
    <mergeCell ref="B23:B26"/>
    <mergeCell ref="C23:C26"/>
    <mergeCell ref="D23:D26"/>
    <mergeCell ref="A27:A30"/>
    <mergeCell ref="B27:B30"/>
    <mergeCell ref="C27:C30"/>
    <mergeCell ref="D27:D30"/>
    <mergeCell ref="A31:A34"/>
    <mergeCell ref="B31:B34"/>
    <mergeCell ref="C31:C34"/>
    <mergeCell ref="D31:D34"/>
    <mergeCell ref="A35:A38"/>
    <mergeCell ref="B35:B38"/>
    <mergeCell ref="C35:C38"/>
    <mergeCell ref="D35:D38"/>
    <mergeCell ref="A39:A42"/>
    <mergeCell ref="B39:B42"/>
    <mergeCell ref="C39:C42"/>
    <mergeCell ref="D39:D42"/>
    <mergeCell ref="A43:A46"/>
    <mergeCell ref="B43:B46"/>
    <mergeCell ref="C43:C46"/>
    <mergeCell ref="D43:D46"/>
    <mergeCell ref="A47:A50"/>
    <mergeCell ref="B47:B50"/>
    <mergeCell ref="C47:C50"/>
    <mergeCell ref="D47:D50"/>
    <mergeCell ref="A51:A54"/>
    <mergeCell ref="B51:B54"/>
    <mergeCell ref="C51:C54"/>
    <mergeCell ref="D51:D54"/>
    <mergeCell ref="A55:A58"/>
    <mergeCell ref="B55:B58"/>
    <mergeCell ref="C55:C58"/>
    <mergeCell ref="D55:D58"/>
    <mergeCell ref="A59:A62"/>
    <mergeCell ref="B59:B62"/>
    <mergeCell ref="C59:C62"/>
    <mergeCell ref="D59:D62"/>
    <mergeCell ref="A63:A66"/>
    <mergeCell ref="B63:B66"/>
    <mergeCell ref="C63:C66"/>
    <mergeCell ref="D63:D66"/>
    <mergeCell ref="A67:A70"/>
    <mergeCell ref="B67:B70"/>
    <mergeCell ref="C67:C70"/>
    <mergeCell ref="D67:D70"/>
    <mergeCell ref="A71:A74"/>
    <mergeCell ref="B71:B74"/>
    <mergeCell ref="C71:C74"/>
    <mergeCell ref="D71:D74"/>
    <mergeCell ref="A76:C76"/>
    <mergeCell ref="A77:A80"/>
    <mergeCell ref="B77:B80"/>
    <mergeCell ref="C77:C80"/>
    <mergeCell ref="D77:D80"/>
    <mergeCell ref="A82:C82"/>
    <mergeCell ref="A83:A86"/>
    <mergeCell ref="B83:B86"/>
    <mergeCell ref="C83:C86"/>
    <mergeCell ref="D83:D86"/>
    <mergeCell ref="A87:A90"/>
    <mergeCell ref="B87:B90"/>
    <mergeCell ref="C87:C90"/>
    <mergeCell ref="D87:D90"/>
  </mergeCells>
  <printOptions gridLines="1" horizontalCentered="1"/>
  <pageMargins left="0.25" right="0.25" top="0.5" bottom="0.4" header="0.22" footer="0.14"/>
  <pageSetup horizontalDpi="600" verticalDpi="600" orientation="landscape" paperSize="9" scale="99" r:id="rId1"/>
  <headerFooter alignWithMargins="0">
    <oddFooter>&amp;L&amp;"Arial,Italic"&amp;8&amp;Z&amp;F/&amp;A&amp;R&amp;"Arial,Italic"&amp;8&amp;P/&amp;N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00FF"/>
  </sheetPr>
  <dimension ref="A1:M18"/>
  <sheetViews>
    <sheetView zoomScaleSheetLayoutView="100" zoomScalePageLayoutView="0" workbookViewId="0" topLeftCell="C1">
      <pane ySplit="5" topLeftCell="A6" activePane="bottomLeft" state="frozen"/>
      <selection pane="topLeft" activeCell="A1" sqref="A1"/>
      <selection pane="bottomLeft" activeCell="M8" sqref="M8"/>
    </sheetView>
  </sheetViews>
  <sheetFormatPr defaultColWidth="9.140625" defaultRowHeight="12.75"/>
  <cols>
    <col min="1" max="1" width="5.00390625" style="109" customWidth="1"/>
    <col min="2" max="2" width="25.421875" style="108" customWidth="1"/>
    <col min="3" max="3" width="7.57421875" style="109" customWidth="1"/>
    <col min="4" max="4" width="7.57421875" style="74" customWidth="1"/>
    <col min="5" max="5" width="11.8515625" style="109" customWidth="1"/>
    <col min="6" max="6" width="9.00390625" style="109" customWidth="1"/>
    <col min="7" max="7" width="8.00390625" style="109" customWidth="1"/>
    <col min="8" max="8" width="14.00390625" style="77" customWidth="1"/>
    <col min="9" max="9" width="11.421875" style="77" customWidth="1"/>
    <col min="10" max="10" width="10.140625" style="74" customWidth="1"/>
    <col min="11" max="11" width="8.57421875" style="74" customWidth="1"/>
    <col min="12" max="12" width="20.7109375" style="74" customWidth="1"/>
    <col min="13" max="13" width="13.7109375" style="74" customWidth="1"/>
    <col min="14" max="16384" width="9.140625" style="74" customWidth="1"/>
  </cols>
  <sheetData>
    <row r="1" spans="1:13" ht="22.5" customHeight="1">
      <c r="A1" s="633" t="s">
        <v>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1:12" ht="32.25" customHeight="1">
      <c r="A2" s="634" t="s">
        <v>757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pans="1:13" ht="15" customHeight="1">
      <c r="A3" s="635" t="s">
        <v>268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</row>
    <row r="4" spans="1:13" s="41" customFormat="1" ht="49.5" customHeight="1">
      <c r="A4" s="84" t="s">
        <v>15</v>
      </c>
      <c r="B4" s="84" t="s">
        <v>66</v>
      </c>
      <c r="C4" s="84" t="s">
        <v>265</v>
      </c>
      <c r="D4" s="84" t="s">
        <v>85</v>
      </c>
      <c r="E4" s="789" t="s">
        <v>157</v>
      </c>
      <c r="F4" s="790"/>
      <c r="G4" s="791"/>
      <c r="H4" s="84" t="s">
        <v>158</v>
      </c>
      <c r="I4" s="84" t="s">
        <v>279</v>
      </c>
      <c r="J4" s="84" t="s">
        <v>266</v>
      </c>
      <c r="K4" s="84" t="s">
        <v>190</v>
      </c>
      <c r="L4" s="84" t="s">
        <v>41</v>
      </c>
      <c r="M4" s="84" t="s">
        <v>42</v>
      </c>
    </row>
    <row r="5" spans="1:13" s="41" customFormat="1" ht="18.75" customHeight="1">
      <c r="A5" s="85" t="s">
        <v>17</v>
      </c>
      <c r="B5" s="85" t="s">
        <v>18</v>
      </c>
      <c r="C5" s="787" t="s">
        <v>19</v>
      </c>
      <c r="D5" s="787"/>
      <c r="E5" s="792" t="s">
        <v>30</v>
      </c>
      <c r="F5" s="793"/>
      <c r="G5" s="794"/>
      <c r="H5" s="85" t="s">
        <v>43</v>
      </c>
      <c r="I5" s="85" t="s">
        <v>44</v>
      </c>
      <c r="J5" s="85" t="s">
        <v>45</v>
      </c>
      <c r="K5" s="85" t="s">
        <v>46</v>
      </c>
      <c r="L5" s="85" t="s">
        <v>47</v>
      </c>
      <c r="M5" s="85" t="s">
        <v>48</v>
      </c>
    </row>
    <row r="6" spans="1:13" s="41" customFormat="1" ht="71.25" customHeight="1">
      <c r="A6" s="788" t="s">
        <v>756</v>
      </c>
      <c r="B6" s="788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</row>
    <row r="7" spans="1:13" ht="50.25" customHeight="1">
      <c r="A7" s="365">
        <v>1</v>
      </c>
      <c r="B7" s="108" t="s">
        <v>439</v>
      </c>
      <c r="C7" s="111">
        <v>50</v>
      </c>
      <c r="E7" s="109" t="s">
        <v>755</v>
      </c>
      <c r="F7" s="109" t="s">
        <v>49</v>
      </c>
      <c r="H7" s="111" t="s">
        <v>118</v>
      </c>
      <c r="J7" s="111">
        <v>50</v>
      </c>
      <c r="M7" s="74" t="s">
        <v>833</v>
      </c>
    </row>
    <row r="8" spans="3:6" ht="12.75">
      <c r="C8" s="111"/>
      <c r="F8" s="109" t="s">
        <v>61</v>
      </c>
    </row>
    <row r="9" spans="3:6" ht="12.75">
      <c r="C9" s="111"/>
      <c r="F9" s="109" t="s">
        <v>62</v>
      </c>
    </row>
    <row r="10" spans="3:10" ht="12.75">
      <c r="C10" s="111"/>
      <c r="F10" s="110" t="s">
        <v>28</v>
      </c>
      <c r="G10" s="110">
        <v>264.542</v>
      </c>
      <c r="H10" s="364"/>
      <c r="I10" s="364"/>
      <c r="J10" s="107">
        <f>SUM(J7:J9)</f>
        <v>50</v>
      </c>
    </row>
    <row r="11" ht="12.75">
      <c r="C11" s="111"/>
    </row>
    <row r="12" ht="12.75">
      <c r="C12" s="111"/>
    </row>
    <row r="13" ht="12.75">
      <c r="C13" s="111"/>
    </row>
    <row r="14" ht="12.75">
      <c r="C14" s="111"/>
    </row>
    <row r="15" ht="12.75">
      <c r="C15" s="111"/>
    </row>
    <row r="16" ht="12.75">
      <c r="C16" s="111"/>
    </row>
    <row r="17" ht="12.75">
      <c r="C17" s="111"/>
    </row>
    <row r="18" ht="12.75">
      <c r="C18" s="111"/>
    </row>
  </sheetData>
  <sheetProtection/>
  <mergeCells count="7">
    <mergeCell ref="A6:B6"/>
    <mergeCell ref="A1:M1"/>
    <mergeCell ref="A2:L2"/>
    <mergeCell ref="A3:M3"/>
    <mergeCell ref="C5:D5"/>
    <mergeCell ref="E4:G4"/>
    <mergeCell ref="E5:G5"/>
  </mergeCells>
  <printOptions gridLines="1" horizontalCentered="1"/>
  <pageMargins left="0.2362204724409449" right="0.2362204724409449" top="0.35433070866141736" bottom="0.4330708661417323" header="0.1968503937007874" footer="0.15748031496062992"/>
  <pageSetup horizontalDpi="600" verticalDpi="600" orientation="landscape" paperSize="9" scale="95" r:id="rId1"/>
  <headerFooter alignWithMargins="0">
    <oddFooter>&amp;L&amp;"Arial,Italic"&amp;8&amp;Z&amp;F/&amp;A&amp;R&amp;"Arial,Italic"&amp;8&amp;P/&amp;N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00FF"/>
  </sheetPr>
  <dimension ref="A1:M235"/>
  <sheetViews>
    <sheetView view="pageBreakPreview" zoomScale="85" zoomScaleNormal="85" zoomScaleSheetLayoutView="85" zoomScalePageLayoutView="0" workbookViewId="0" topLeftCell="A1">
      <pane ySplit="4" topLeftCell="A77" activePane="bottomLeft" state="frozen"/>
      <selection pane="topLeft" activeCell="A1" sqref="A1"/>
      <selection pane="bottomLeft" activeCell="C92" sqref="C92"/>
    </sheetView>
  </sheetViews>
  <sheetFormatPr defaultColWidth="9.140625" defaultRowHeight="12.75"/>
  <cols>
    <col min="1" max="1" width="15.140625" style="41" customWidth="1"/>
    <col min="2" max="2" width="4.57421875" style="44" customWidth="1"/>
    <col min="3" max="3" width="26.00390625" style="41" customWidth="1"/>
    <col min="4" max="4" width="9.140625" style="41" customWidth="1"/>
    <col min="5" max="5" width="12.7109375" style="41" customWidth="1"/>
    <col min="6" max="6" width="8.00390625" style="41" bestFit="1" customWidth="1"/>
    <col min="7" max="7" width="8.28125" style="378" customWidth="1"/>
    <col min="8" max="8" width="7.140625" style="382" customWidth="1"/>
    <col min="9" max="9" width="8.421875" style="41" bestFit="1" customWidth="1"/>
    <col min="10" max="10" width="10.8515625" style="44" customWidth="1"/>
    <col min="11" max="11" width="12.421875" style="378" customWidth="1"/>
    <col min="12" max="12" width="9.140625" style="41" customWidth="1"/>
    <col min="13" max="13" width="16.57421875" style="41" customWidth="1"/>
    <col min="14" max="16384" width="9.140625" style="41" customWidth="1"/>
  </cols>
  <sheetData>
    <row r="1" spans="1:13" ht="16.5" customHeight="1">
      <c r="A1" s="795" t="s">
        <v>758</v>
      </c>
      <c r="B1" s="796"/>
      <c r="C1" s="796"/>
      <c r="D1" s="796"/>
      <c r="E1" s="796"/>
      <c r="F1" s="796"/>
      <c r="G1" s="796"/>
      <c r="H1" s="796"/>
      <c r="I1" s="796"/>
      <c r="J1" s="796"/>
      <c r="K1" s="796"/>
      <c r="L1" s="796"/>
      <c r="M1" s="796"/>
    </row>
    <row r="2" spans="1:13" ht="16.5">
      <c r="A2" s="399"/>
      <c r="B2" s="400"/>
      <c r="C2" s="401"/>
      <c r="D2" s="401"/>
      <c r="E2" s="401"/>
      <c r="F2" s="401"/>
      <c r="G2" s="402"/>
      <c r="H2" s="403"/>
      <c r="I2" s="404"/>
      <c r="J2" s="802" t="s">
        <v>29</v>
      </c>
      <c r="K2" s="802"/>
      <c r="L2" s="404"/>
      <c r="M2" s="404"/>
    </row>
    <row r="3" spans="1:13" ht="66">
      <c r="A3" s="130" t="s">
        <v>759</v>
      </c>
      <c r="B3" s="130" t="s">
        <v>15</v>
      </c>
      <c r="C3" s="130" t="s">
        <v>16</v>
      </c>
      <c r="D3" s="130" t="s">
        <v>760</v>
      </c>
      <c r="E3" s="746" t="s">
        <v>761</v>
      </c>
      <c r="F3" s="747"/>
      <c r="G3" s="748"/>
      <c r="H3" s="584" t="s">
        <v>762</v>
      </c>
      <c r="I3" s="584"/>
      <c r="J3" s="130" t="s">
        <v>40</v>
      </c>
      <c r="K3" s="131" t="s">
        <v>763</v>
      </c>
      <c r="L3" s="84" t="s">
        <v>190</v>
      </c>
      <c r="M3" s="84" t="s">
        <v>41</v>
      </c>
    </row>
    <row r="4" spans="1:13" ht="16.5">
      <c r="A4" s="366" t="s">
        <v>17</v>
      </c>
      <c r="B4" s="366" t="s">
        <v>18</v>
      </c>
      <c r="C4" s="366" t="s">
        <v>19</v>
      </c>
      <c r="D4" s="366" t="s">
        <v>30</v>
      </c>
      <c r="E4" s="803" t="s">
        <v>43</v>
      </c>
      <c r="F4" s="803"/>
      <c r="G4" s="803"/>
      <c r="H4" s="803" t="s">
        <v>44</v>
      </c>
      <c r="I4" s="803"/>
      <c r="J4" s="366" t="s">
        <v>45</v>
      </c>
      <c r="K4" s="366" t="s">
        <v>46</v>
      </c>
      <c r="L4" s="366" t="s">
        <v>47</v>
      </c>
      <c r="M4" s="366" t="s">
        <v>48</v>
      </c>
    </row>
    <row r="5" spans="1:11" ht="16.5">
      <c r="A5" s="788" t="s">
        <v>764</v>
      </c>
      <c r="B5" s="804" t="s">
        <v>14</v>
      </c>
      <c r="C5" s="788" t="s">
        <v>765</v>
      </c>
      <c r="D5" s="805">
        <v>47.14</v>
      </c>
      <c r="E5" s="807" t="s">
        <v>766</v>
      </c>
      <c r="F5" s="367" t="s">
        <v>767</v>
      </c>
      <c r="G5" s="368">
        <v>59.53</v>
      </c>
      <c r="H5" s="367" t="s">
        <v>768</v>
      </c>
      <c r="I5" s="369">
        <v>44.04</v>
      </c>
      <c r="J5" s="180" t="s">
        <v>73</v>
      </c>
      <c r="K5" s="368">
        <v>10</v>
      </c>
    </row>
    <row r="6" spans="1:11" ht="16.5">
      <c r="A6" s="574"/>
      <c r="B6" s="573"/>
      <c r="C6" s="574"/>
      <c r="D6" s="806"/>
      <c r="E6" s="808"/>
      <c r="F6" s="367" t="s">
        <v>769</v>
      </c>
      <c r="G6" s="368">
        <v>5.795</v>
      </c>
      <c r="H6" s="370" t="s">
        <v>770</v>
      </c>
      <c r="I6" s="371">
        <v>2.11</v>
      </c>
      <c r="J6" s="372" t="s">
        <v>139</v>
      </c>
      <c r="K6" s="368">
        <v>4.85</v>
      </c>
    </row>
    <row r="7" spans="1:11" ht="16.5">
      <c r="A7" s="574"/>
      <c r="B7" s="573"/>
      <c r="C7" s="574"/>
      <c r="D7" s="806"/>
      <c r="E7" s="808"/>
      <c r="F7" s="367" t="s">
        <v>771</v>
      </c>
      <c r="G7" s="368">
        <v>1.16</v>
      </c>
      <c r="H7" s="367"/>
      <c r="I7" s="369"/>
      <c r="K7" s="373"/>
    </row>
    <row r="8" spans="1:11" ht="16.5">
      <c r="A8" s="574"/>
      <c r="B8" s="573"/>
      <c r="C8" s="574"/>
      <c r="D8" s="806"/>
      <c r="E8" s="808"/>
      <c r="F8" s="367" t="s">
        <v>772</v>
      </c>
      <c r="G8" s="368">
        <v>5.795</v>
      </c>
      <c r="H8" s="367"/>
      <c r="I8" s="369"/>
      <c r="J8" s="180" t="s">
        <v>618</v>
      </c>
      <c r="K8" s="368">
        <v>10</v>
      </c>
    </row>
    <row r="9" spans="1:11" ht="16.5">
      <c r="A9" s="574"/>
      <c r="B9" s="573"/>
      <c r="C9" s="574"/>
      <c r="D9" s="806"/>
      <c r="E9" s="808"/>
      <c r="F9" s="367" t="s">
        <v>773</v>
      </c>
      <c r="G9" s="368">
        <v>8.69</v>
      </c>
      <c r="H9" s="367"/>
      <c r="I9" s="369"/>
      <c r="J9" s="180"/>
      <c r="K9" s="368"/>
    </row>
    <row r="10" spans="1:11" ht="16.5">
      <c r="A10" s="574"/>
      <c r="B10" s="573"/>
      <c r="C10" s="574"/>
      <c r="D10" s="806"/>
      <c r="E10" s="808"/>
      <c r="F10" s="374" t="s">
        <v>28</v>
      </c>
      <c r="G10" s="375">
        <f>SUM(G5:G9)</f>
        <v>80.97</v>
      </c>
      <c r="H10" s="367"/>
      <c r="I10" s="376">
        <f>SUM(I5:I9)</f>
        <v>46.15</v>
      </c>
      <c r="J10" s="180"/>
      <c r="K10" s="375"/>
    </row>
    <row r="11" spans="1:11" ht="16.5">
      <c r="A11" s="574"/>
      <c r="B11" s="797" t="s">
        <v>20</v>
      </c>
      <c r="C11" s="798" t="s">
        <v>774</v>
      </c>
      <c r="D11" s="806"/>
      <c r="E11" s="800" t="s">
        <v>775</v>
      </c>
      <c r="F11" s="367" t="s">
        <v>776</v>
      </c>
      <c r="G11" s="368">
        <v>83.94</v>
      </c>
      <c r="H11" s="367" t="s">
        <v>768</v>
      </c>
      <c r="I11" s="369">
        <v>47.36</v>
      </c>
      <c r="J11" s="180" t="s">
        <v>73</v>
      </c>
      <c r="K11" s="368">
        <v>12.29</v>
      </c>
    </row>
    <row r="12" spans="1:11" ht="16.5">
      <c r="A12" s="574"/>
      <c r="B12" s="797"/>
      <c r="C12" s="798"/>
      <c r="D12" s="806"/>
      <c r="E12" s="800"/>
      <c r="F12" s="367" t="s">
        <v>777</v>
      </c>
      <c r="G12" s="368">
        <v>8.06</v>
      </c>
      <c r="H12" s="367"/>
      <c r="I12" s="369"/>
      <c r="J12" s="180" t="s">
        <v>139</v>
      </c>
      <c r="K12" s="368">
        <v>5</v>
      </c>
    </row>
    <row r="13" spans="1:11" ht="16.5">
      <c r="A13" s="574"/>
      <c r="B13" s="797"/>
      <c r="C13" s="798"/>
      <c r="D13" s="806"/>
      <c r="E13" s="800"/>
      <c r="F13" s="367" t="s">
        <v>778</v>
      </c>
      <c r="G13" s="368">
        <v>20.14</v>
      </c>
      <c r="H13" s="367" t="s">
        <v>778</v>
      </c>
      <c r="I13" s="369">
        <v>6</v>
      </c>
      <c r="J13" s="180" t="s">
        <v>618</v>
      </c>
      <c r="K13" s="368">
        <v>5</v>
      </c>
    </row>
    <row r="14" spans="1:11" ht="16.5">
      <c r="A14" s="574"/>
      <c r="B14" s="797"/>
      <c r="C14" s="798"/>
      <c r="D14" s="806"/>
      <c r="E14" s="800"/>
      <c r="F14" s="374" t="s">
        <v>28</v>
      </c>
      <c r="G14" s="375">
        <f>SUM(G11:G13)</f>
        <v>112.14</v>
      </c>
      <c r="H14" s="367"/>
      <c r="I14" s="376">
        <f>SUM(I11:I13)</f>
        <v>53.36</v>
      </c>
      <c r="J14" s="180"/>
      <c r="K14" s="375">
        <f>SUM(K5:K13)</f>
        <v>47.14</v>
      </c>
    </row>
    <row r="15" spans="1:11" ht="33">
      <c r="A15" s="574"/>
      <c r="B15" s="797" t="s">
        <v>21</v>
      </c>
      <c r="C15" s="798" t="s">
        <v>779</v>
      </c>
      <c r="D15" s="799">
        <v>62.18</v>
      </c>
      <c r="E15" s="800" t="s">
        <v>780</v>
      </c>
      <c r="F15" s="367" t="s">
        <v>776</v>
      </c>
      <c r="G15" s="368">
        <v>91.53</v>
      </c>
      <c r="H15" s="367" t="s">
        <v>768</v>
      </c>
      <c r="I15" s="171">
        <v>73.92</v>
      </c>
      <c r="J15" s="180" t="s">
        <v>68</v>
      </c>
      <c r="K15" s="368">
        <v>14.18</v>
      </c>
    </row>
    <row r="16" spans="1:11" ht="33">
      <c r="A16" s="574"/>
      <c r="B16" s="797"/>
      <c r="C16" s="798"/>
      <c r="D16" s="799"/>
      <c r="E16" s="800"/>
      <c r="F16" s="367" t="s">
        <v>781</v>
      </c>
      <c r="G16" s="368">
        <v>2.32</v>
      </c>
      <c r="H16" s="367"/>
      <c r="I16" s="171"/>
      <c r="J16" s="180"/>
      <c r="K16" s="368"/>
    </row>
    <row r="17" spans="1:11" ht="16.5">
      <c r="A17" s="574"/>
      <c r="B17" s="797"/>
      <c r="C17" s="798"/>
      <c r="D17" s="799"/>
      <c r="E17" s="800"/>
      <c r="F17" s="367" t="s">
        <v>769</v>
      </c>
      <c r="G17" s="368">
        <v>8.94</v>
      </c>
      <c r="H17" s="367" t="s">
        <v>770</v>
      </c>
      <c r="I17" s="171">
        <v>4.17</v>
      </c>
      <c r="J17" s="180" t="s">
        <v>139</v>
      </c>
      <c r="K17" s="378">
        <v>3</v>
      </c>
    </row>
    <row r="18" spans="1:11" ht="16.5">
      <c r="A18" s="574"/>
      <c r="B18" s="797"/>
      <c r="C18" s="798"/>
      <c r="D18" s="799"/>
      <c r="E18" s="800"/>
      <c r="F18" s="367" t="s">
        <v>782</v>
      </c>
      <c r="G18" s="368">
        <v>0.17</v>
      </c>
      <c r="H18" s="379"/>
      <c r="I18" s="380"/>
      <c r="J18" s="381"/>
      <c r="K18" s="373"/>
    </row>
    <row r="19" spans="1:11" ht="16.5">
      <c r="A19" s="574"/>
      <c r="B19" s="797"/>
      <c r="C19" s="798"/>
      <c r="D19" s="799"/>
      <c r="E19" s="800"/>
      <c r="F19" s="367" t="s">
        <v>333</v>
      </c>
      <c r="G19" s="368">
        <v>8.94</v>
      </c>
      <c r="H19" s="367" t="s">
        <v>783</v>
      </c>
      <c r="I19" s="369">
        <v>8</v>
      </c>
      <c r="J19" s="180" t="s">
        <v>618</v>
      </c>
      <c r="K19" s="368">
        <v>5</v>
      </c>
    </row>
    <row r="20" spans="1:11" ht="16.5">
      <c r="A20" s="574"/>
      <c r="B20" s="797"/>
      <c r="C20" s="798"/>
      <c r="D20" s="799"/>
      <c r="E20" s="800"/>
      <c r="F20" s="367" t="s">
        <v>335</v>
      </c>
      <c r="G20" s="368">
        <v>13.41</v>
      </c>
      <c r="H20" s="367"/>
      <c r="I20" s="369"/>
      <c r="J20" s="180"/>
      <c r="K20" s="368"/>
    </row>
    <row r="21" spans="1:11" ht="16.5">
      <c r="A21" s="574"/>
      <c r="B21" s="797"/>
      <c r="C21" s="798"/>
      <c r="D21" s="799"/>
      <c r="E21" s="800"/>
      <c r="F21" s="374" t="s">
        <v>28</v>
      </c>
      <c r="G21" s="375">
        <f>SUM(G15:G20)</f>
        <v>125.30999999999999</v>
      </c>
      <c r="H21" s="367"/>
      <c r="I21" s="376">
        <f>SUM(I15:I20)</f>
        <v>86.09</v>
      </c>
      <c r="J21" s="180"/>
      <c r="K21" s="376"/>
    </row>
    <row r="22" spans="1:11" ht="23.25" customHeight="1">
      <c r="A22" s="574"/>
      <c r="B22" s="797">
        <v>4</v>
      </c>
      <c r="C22" s="798" t="s">
        <v>784</v>
      </c>
      <c r="D22" s="799"/>
      <c r="E22" s="800" t="s">
        <v>785</v>
      </c>
      <c r="F22" s="367" t="s">
        <v>776</v>
      </c>
      <c r="G22" s="368">
        <v>80.12</v>
      </c>
      <c r="H22" s="367" t="s">
        <v>768</v>
      </c>
      <c r="I22" s="171">
        <v>37.25</v>
      </c>
      <c r="J22" s="180" t="s">
        <v>68</v>
      </c>
      <c r="K22" s="368">
        <v>30</v>
      </c>
    </row>
    <row r="23" spans="1:11" ht="23.25" customHeight="1">
      <c r="A23" s="574"/>
      <c r="B23" s="797"/>
      <c r="C23" s="798"/>
      <c r="D23" s="799"/>
      <c r="E23" s="800"/>
      <c r="F23" s="367" t="s">
        <v>781</v>
      </c>
      <c r="G23" s="368">
        <v>2.32</v>
      </c>
      <c r="H23" s="367"/>
      <c r="I23" s="171"/>
      <c r="K23" s="368"/>
    </row>
    <row r="24" spans="1:11" ht="16.5">
      <c r="A24" s="574"/>
      <c r="B24" s="797"/>
      <c r="C24" s="798"/>
      <c r="D24" s="799"/>
      <c r="E24" s="800"/>
      <c r="F24" s="367" t="s">
        <v>770</v>
      </c>
      <c r="G24" s="368">
        <v>8.06</v>
      </c>
      <c r="J24" s="180" t="s">
        <v>139</v>
      </c>
      <c r="K24" s="378">
        <v>5</v>
      </c>
    </row>
    <row r="25" spans="1:11" ht="16.5">
      <c r="A25" s="574"/>
      <c r="B25" s="797"/>
      <c r="C25" s="798"/>
      <c r="D25" s="799"/>
      <c r="E25" s="800"/>
      <c r="F25" s="367" t="s">
        <v>778</v>
      </c>
      <c r="G25" s="368">
        <v>19.56</v>
      </c>
      <c r="H25" s="367" t="s">
        <v>783</v>
      </c>
      <c r="I25" s="369">
        <v>8</v>
      </c>
      <c r="J25" s="180" t="s">
        <v>618</v>
      </c>
      <c r="K25" s="368">
        <v>5</v>
      </c>
    </row>
    <row r="26" spans="1:11" ht="16.5">
      <c r="A26" s="574"/>
      <c r="B26" s="797"/>
      <c r="C26" s="798"/>
      <c r="D26" s="799"/>
      <c r="E26" s="800"/>
      <c r="F26" s="374" t="s">
        <v>28</v>
      </c>
      <c r="G26" s="375">
        <f>SUM(G22:G25)</f>
        <v>110.06</v>
      </c>
      <c r="H26" s="367"/>
      <c r="I26" s="376">
        <f>SUM(I22:I25)</f>
        <v>45.25</v>
      </c>
      <c r="J26" s="180"/>
      <c r="K26" s="375">
        <f>SUM(K15:K25)</f>
        <v>62.18</v>
      </c>
    </row>
    <row r="27" spans="1:11" ht="16.5">
      <c r="A27" s="574"/>
      <c r="B27" s="797">
        <v>5</v>
      </c>
      <c r="C27" s="798" t="s">
        <v>786</v>
      </c>
      <c r="D27" s="799">
        <v>72</v>
      </c>
      <c r="E27" s="800" t="s">
        <v>787</v>
      </c>
      <c r="F27" s="367" t="s">
        <v>776</v>
      </c>
      <c r="G27" s="368">
        <v>54.25</v>
      </c>
      <c r="H27" s="367" t="s">
        <v>768</v>
      </c>
      <c r="I27" s="369">
        <v>46.99</v>
      </c>
      <c r="J27" s="180" t="s">
        <v>138</v>
      </c>
      <c r="K27" s="368">
        <v>7.26</v>
      </c>
    </row>
    <row r="28" spans="1:11" ht="16.5">
      <c r="A28" s="574"/>
      <c r="B28" s="797"/>
      <c r="C28" s="798"/>
      <c r="D28" s="799"/>
      <c r="E28" s="800"/>
      <c r="F28" s="367" t="s">
        <v>788</v>
      </c>
      <c r="G28" s="368">
        <v>4.14</v>
      </c>
      <c r="H28" s="382" t="s">
        <v>770</v>
      </c>
      <c r="I28" s="41">
        <v>3.32</v>
      </c>
      <c r="J28" s="180" t="s">
        <v>139</v>
      </c>
      <c r="K28" s="368">
        <v>0.99</v>
      </c>
    </row>
    <row r="29" spans="1:11" ht="16.5">
      <c r="A29" s="574"/>
      <c r="B29" s="797"/>
      <c r="C29" s="798"/>
      <c r="D29" s="799"/>
      <c r="E29" s="800"/>
      <c r="F29" s="367" t="s">
        <v>782</v>
      </c>
      <c r="G29" s="368">
        <v>0.17</v>
      </c>
      <c r="H29" s="383"/>
      <c r="I29" s="384"/>
      <c r="J29" s="381"/>
      <c r="K29" s="373"/>
    </row>
    <row r="30" spans="1:11" ht="16.5">
      <c r="A30" s="574"/>
      <c r="B30" s="797"/>
      <c r="C30" s="798"/>
      <c r="D30" s="799"/>
      <c r="E30" s="800"/>
      <c r="F30" s="367" t="s">
        <v>789</v>
      </c>
      <c r="G30" s="368">
        <v>5.14</v>
      </c>
      <c r="H30" s="367" t="s">
        <v>783</v>
      </c>
      <c r="I30" s="369">
        <v>7.84</v>
      </c>
      <c r="J30" s="180" t="s">
        <v>156</v>
      </c>
      <c r="K30" s="368">
        <v>5.01</v>
      </c>
    </row>
    <row r="31" spans="1:9" ht="16.5">
      <c r="A31" s="574"/>
      <c r="B31" s="797"/>
      <c r="C31" s="798"/>
      <c r="D31" s="799"/>
      <c r="E31" s="800"/>
      <c r="F31" s="367" t="s">
        <v>790</v>
      </c>
      <c r="G31" s="368">
        <v>7.71</v>
      </c>
      <c r="H31" s="367"/>
      <c r="I31" s="171"/>
    </row>
    <row r="32" spans="1:11" ht="16.5">
      <c r="A32" s="574"/>
      <c r="B32" s="797"/>
      <c r="C32" s="798"/>
      <c r="D32" s="799"/>
      <c r="E32" s="800"/>
      <c r="F32" s="374" t="s">
        <v>28</v>
      </c>
      <c r="G32" s="375">
        <f>SUM(G27:G31)</f>
        <v>71.41</v>
      </c>
      <c r="H32" s="367"/>
      <c r="I32" s="376">
        <f>SUM(I27:I31)</f>
        <v>58.150000000000006</v>
      </c>
      <c r="J32" s="180"/>
      <c r="K32" s="375"/>
    </row>
    <row r="33" spans="1:11" ht="16.5">
      <c r="A33" s="574"/>
      <c r="B33" s="797">
        <v>6</v>
      </c>
      <c r="C33" s="798" t="s">
        <v>791</v>
      </c>
      <c r="D33" s="799"/>
      <c r="E33" s="800" t="s">
        <v>792</v>
      </c>
      <c r="F33" s="367" t="s">
        <v>776</v>
      </c>
      <c r="G33" s="368">
        <v>67.13</v>
      </c>
      <c r="H33" s="367" t="s">
        <v>768</v>
      </c>
      <c r="I33" s="369">
        <v>35.17</v>
      </c>
      <c r="J33" s="180" t="s">
        <v>138</v>
      </c>
      <c r="K33" s="368">
        <v>31.96</v>
      </c>
    </row>
    <row r="34" spans="1:11" ht="16.5">
      <c r="A34" s="574"/>
      <c r="B34" s="797"/>
      <c r="C34" s="798"/>
      <c r="D34" s="799"/>
      <c r="E34" s="800"/>
      <c r="F34" s="367" t="s">
        <v>770</v>
      </c>
      <c r="G34" s="368">
        <v>6.62</v>
      </c>
      <c r="H34" s="382" t="s">
        <v>770</v>
      </c>
      <c r="I34" s="41">
        <v>3.43</v>
      </c>
      <c r="J34" s="180" t="s">
        <v>139</v>
      </c>
      <c r="K34" s="368">
        <v>3.19</v>
      </c>
    </row>
    <row r="35" spans="1:11" ht="16.5">
      <c r="A35" s="574"/>
      <c r="B35" s="797"/>
      <c r="C35" s="798"/>
      <c r="D35" s="799"/>
      <c r="E35" s="800"/>
      <c r="F35" s="367" t="s">
        <v>778</v>
      </c>
      <c r="G35" s="368">
        <v>16.11</v>
      </c>
      <c r="H35" s="367" t="s">
        <v>783</v>
      </c>
      <c r="I35" s="369">
        <v>8.16</v>
      </c>
      <c r="J35" s="180" t="s">
        <v>156</v>
      </c>
      <c r="K35" s="368">
        <v>7.95</v>
      </c>
    </row>
    <row r="36" spans="1:11" ht="16.5">
      <c r="A36" s="574"/>
      <c r="B36" s="797"/>
      <c r="C36" s="798"/>
      <c r="D36" s="799"/>
      <c r="E36" s="800"/>
      <c r="F36" s="374" t="s">
        <v>28</v>
      </c>
      <c r="G36" s="375">
        <f>SUM(G33:G35)</f>
        <v>89.86</v>
      </c>
      <c r="H36" s="367"/>
      <c r="I36" s="376">
        <f>SUM(I33:I35)</f>
        <v>46.760000000000005</v>
      </c>
      <c r="J36" s="180"/>
      <c r="K36" s="375">
        <f>SUM(K27:K35)</f>
        <v>56.36</v>
      </c>
    </row>
    <row r="37" spans="1:11" ht="16.5">
      <c r="A37" s="574"/>
      <c r="B37" s="797">
        <v>7</v>
      </c>
      <c r="C37" s="798" t="s">
        <v>793</v>
      </c>
      <c r="D37" s="799">
        <v>57.64</v>
      </c>
      <c r="E37" s="800" t="s">
        <v>794</v>
      </c>
      <c r="F37" s="367" t="s">
        <v>776</v>
      </c>
      <c r="G37" s="368">
        <v>52.632228</v>
      </c>
      <c r="H37" s="367" t="s">
        <v>768</v>
      </c>
      <c r="I37" s="369">
        <v>50.93</v>
      </c>
      <c r="J37" s="180" t="s">
        <v>74</v>
      </c>
      <c r="K37" s="368">
        <v>1.7</v>
      </c>
    </row>
    <row r="38" spans="1:11" ht="16.5">
      <c r="A38" s="574"/>
      <c r="B38" s="797"/>
      <c r="C38" s="798"/>
      <c r="D38" s="799"/>
      <c r="E38" s="800"/>
      <c r="F38" s="367" t="s">
        <v>770</v>
      </c>
      <c r="G38" s="368">
        <v>5.26323</v>
      </c>
      <c r="H38" s="367"/>
      <c r="I38" s="369"/>
      <c r="J38" s="180" t="s">
        <v>127</v>
      </c>
      <c r="K38" s="368">
        <v>5.26</v>
      </c>
    </row>
    <row r="39" spans="1:11" ht="16.5">
      <c r="A39" s="574"/>
      <c r="B39" s="797"/>
      <c r="C39" s="798"/>
      <c r="D39" s="799"/>
      <c r="E39" s="800"/>
      <c r="F39" s="367" t="s">
        <v>789</v>
      </c>
      <c r="G39" s="368">
        <v>5.26323</v>
      </c>
      <c r="H39" s="382" t="s">
        <v>783</v>
      </c>
      <c r="I39" s="41">
        <v>5.55</v>
      </c>
      <c r="J39" s="180" t="s">
        <v>618</v>
      </c>
      <c r="K39" s="368">
        <v>5</v>
      </c>
    </row>
    <row r="40" spans="1:11" ht="16.5">
      <c r="A40" s="574"/>
      <c r="B40" s="797"/>
      <c r="C40" s="798"/>
      <c r="D40" s="799"/>
      <c r="E40" s="800"/>
      <c r="F40" s="367" t="s">
        <v>790</v>
      </c>
      <c r="G40" s="368">
        <v>7.89485</v>
      </c>
      <c r="H40" s="379"/>
      <c r="I40" s="385"/>
      <c r="J40" s="381"/>
      <c r="K40" s="373"/>
    </row>
    <row r="41" spans="1:11" ht="16.5">
      <c r="A41" s="574"/>
      <c r="B41" s="797"/>
      <c r="C41" s="798"/>
      <c r="D41" s="799"/>
      <c r="E41" s="800"/>
      <c r="F41" s="374" t="s">
        <v>28</v>
      </c>
      <c r="G41" s="375">
        <f>SUM(G37:G40)</f>
        <v>71.053538</v>
      </c>
      <c r="H41" s="367"/>
      <c r="I41" s="376">
        <f>SUM(I37:I40)</f>
        <v>56.48</v>
      </c>
      <c r="J41" s="180"/>
      <c r="K41" s="375"/>
    </row>
    <row r="42" spans="1:11" ht="16.5">
      <c r="A42" s="574"/>
      <c r="B42" s="797">
        <v>8</v>
      </c>
      <c r="C42" s="798" t="s">
        <v>795</v>
      </c>
      <c r="D42" s="799"/>
      <c r="E42" s="800" t="s">
        <v>796</v>
      </c>
      <c r="F42" s="367" t="s">
        <v>776</v>
      </c>
      <c r="G42" s="368">
        <v>56.73</v>
      </c>
      <c r="H42" s="367" t="s">
        <v>768</v>
      </c>
      <c r="I42" s="369">
        <v>25.4</v>
      </c>
      <c r="J42" s="180" t="s">
        <v>74</v>
      </c>
      <c r="K42" s="368">
        <v>31.33</v>
      </c>
    </row>
    <row r="43" spans="1:11" ht="16.5">
      <c r="A43" s="574"/>
      <c r="B43" s="797"/>
      <c r="C43" s="798"/>
      <c r="D43" s="799"/>
      <c r="E43" s="800"/>
      <c r="F43" s="367" t="s">
        <v>770</v>
      </c>
      <c r="G43" s="368">
        <v>5.673</v>
      </c>
      <c r="H43" s="367"/>
      <c r="I43" s="369"/>
      <c r="J43" s="180" t="s">
        <v>127</v>
      </c>
      <c r="K43" s="368">
        <v>5.67</v>
      </c>
    </row>
    <row r="44" spans="1:11" ht="16.5">
      <c r="A44" s="574"/>
      <c r="B44" s="797"/>
      <c r="C44" s="798"/>
      <c r="D44" s="799"/>
      <c r="E44" s="800"/>
      <c r="F44" s="367" t="s">
        <v>778</v>
      </c>
      <c r="G44" s="368">
        <v>14.1837</v>
      </c>
      <c r="H44" s="382" t="s">
        <v>783</v>
      </c>
      <c r="I44" s="41">
        <v>3.59</v>
      </c>
      <c r="J44" s="180" t="s">
        <v>618</v>
      </c>
      <c r="K44" s="368">
        <v>8.68</v>
      </c>
    </row>
    <row r="45" spans="1:11" ht="16.5">
      <c r="A45" s="574"/>
      <c r="B45" s="797"/>
      <c r="C45" s="798"/>
      <c r="D45" s="799"/>
      <c r="E45" s="800"/>
      <c r="F45" s="374" t="s">
        <v>28</v>
      </c>
      <c r="G45" s="375">
        <f>SUM(G42:G44)</f>
        <v>76.5867</v>
      </c>
      <c r="H45" s="367"/>
      <c r="I45" s="376">
        <f>SUM(I42:I44)</f>
        <v>28.99</v>
      </c>
      <c r="J45" s="180"/>
      <c r="K45" s="375">
        <f>SUM(K37:K44)</f>
        <v>57.64</v>
      </c>
    </row>
    <row r="46" spans="1:11" ht="16.5">
      <c r="A46" s="574"/>
      <c r="B46" s="797">
        <v>9</v>
      </c>
      <c r="C46" s="798" t="s">
        <v>797</v>
      </c>
      <c r="D46" s="801">
        <v>18.55</v>
      </c>
      <c r="E46" s="800" t="s">
        <v>798</v>
      </c>
      <c r="F46" s="367" t="s">
        <v>776</v>
      </c>
      <c r="G46" s="368">
        <v>39.53</v>
      </c>
      <c r="H46" s="367" t="s">
        <v>768</v>
      </c>
      <c r="I46" s="369">
        <v>27.1</v>
      </c>
      <c r="J46" s="180" t="s">
        <v>50</v>
      </c>
      <c r="K46" s="368">
        <v>12.43</v>
      </c>
    </row>
    <row r="47" spans="1:11" ht="16.5">
      <c r="A47" s="574"/>
      <c r="B47" s="797"/>
      <c r="C47" s="798"/>
      <c r="D47" s="801"/>
      <c r="E47" s="800"/>
      <c r="F47" s="367" t="s">
        <v>770</v>
      </c>
      <c r="G47" s="368">
        <v>2.17</v>
      </c>
      <c r="H47" s="367" t="s">
        <v>770</v>
      </c>
      <c r="I47" s="369">
        <v>2.05</v>
      </c>
      <c r="J47" s="180" t="s">
        <v>531</v>
      </c>
      <c r="K47" s="368">
        <v>0.12</v>
      </c>
    </row>
    <row r="48" spans="1:11" ht="16.5">
      <c r="A48" s="574"/>
      <c r="B48" s="797"/>
      <c r="C48" s="798"/>
      <c r="D48" s="801"/>
      <c r="E48" s="800"/>
      <c r="F48" s="367" t="s">
        <v>790</v>
      </c>
      <c r="G48" s="368">
        <v>8.1</v>
      </c>
      <c r="H48" s="382" t="s">
        <v>783</v>
      </c>
      <c r="I48" s="160">
        <v>3</v>
      </c>
      <c r="J48" s="180" t="s">
        <v>156</v>
      </c>
      <c r="K48" s="368">
        <v>5.1</v>
      </c>
    </row>
    <row r="49" spans="1:11" ht="16.5">
      <c r="A49" s="574"/>
      <c r="B49" s="797"/>
      <c r="C49" s="798"/>
      <c r="D49" s="801"/>
      <c r="E49" s="800"/>
      <c r="F49" s="374" t="s">
        <v>28</v>
      </c>
      <c r="G49" s="375">
        <f>SUM(G46:G48)</f>
        <v>49.800000000000004</v>
      </c>
      <c r="H49" s="367"/>
      <c r="I49" s="376">
        <f>SUM(I46:I48)</f>
        <v>32.150000000000006</v>
      </c>
      <c r="J49" s="180"/>
      <c r="K49" s="375">
        <f>SUM(K46:K48)</f>
        <v>17.65</v>
      </c>
    </row>
    <row r="50" spans="1:11" ht="16.5">
      <c r="A50" s="574"/>
      <c r="B50" s="797">
        <v>10</v>
      </c>
      <c r="C50" s="798" t="s">
        <v>799</v>
      </c>
      <c r="D50" s="801">
        <v>18.3</v>
      </c>
      <c r="E50" s="800" t="s">
        <v>800</v>
      </c>
      <c r="F50" s="367" t="s">
        <v>776</v>
      </c>
      <c r="G50" s="368">
        <v>37.74</v>
      </c>
      <c r="H50" s="367" t="s">
        <v>776</v>
      </c>
      <c r="I50" s="369">
        <v>12.6</v>
      </c>
      <c r="J50" s="180" t="s">
        <v>50</v>
      </c>
      <c r="K50" s="368">
        <v>13</v>
      </c>
    </row>
    <row r="51" spans="1:11" ht="16.5">
      <c r="A51" s="574"/>
      <c r="B51" s="797"/>
      <c r="C51" s="798"/>
      <c r="D51" s="801"/>
      <c r="E51" s="800"/>
      <c r="F51" s="367" t="s">
        <v>770</v>
      </c>
      <c r="G51" s="368">
        <v>3.39</v>
      </c>
      <c r="H51" s="367" t="s">
        <v>770</v>
      </c>
      <c r="I51" s="369"/>
      <c r="J51" s="180" t="s">
        <v>531</v>
      </c>
      <c r="K51" s="368">
        <v>2</v>
      </c>
    </row>
    <row r="52" spans="1:11" ht="16.5">
      <c r="A52" s="574"/>
      <c r="B52" s="797"/>
      <c r="C52" s="798"/>
      <c r="D52" s="801"/>
      <c r="E52" s="800"/>
      <c r="F52" s="386" t="s">
        <v>778</v>
      </c>
      <c r="G52" s="335">
        <v>8.47</v>
      </c>
      <c r="H52" s="386" t="s">
        <v>778</v>
      </c>
      <c r="I52" s="352"/>
      <c r="J52" s="180" t="s">
        <v>156</v>
      </c>
      <c r="K52" s="368">
        <v>3.3</v>
      </c>
    </row>
    <row r="53" spans="1:11" ht="16.5">
      <c r="A53" s="574"/>
      <c r="B53" s="797"/>
      <c r="C53" s="798"/>
      <c r="D53" s="801"/>
      <c r="E53" s="800"/>
      <c r="F53" s="374" t="s">
        <v>28</v>
      </c>
      <c r="G53" s="375">
        <f>SUM(G50:G52)</f>
        <v>49.6</v>
      </c>
      <c r="H53" s="374" t="s">
        <v>28</v>
      </c>
      <c r="I53" s="376">
        <f>SUM(I50:I52)</f>
        <v>12.6</v>
      </c>
      <c r="J53" s="375"/>
      <c r="K53" s="375">
        <f>SUM(K50:K52)</f>
        <v>18.3</v>
      </c>
    </row>
    <row r="54" spans="1:11" ht="16.5">
      <c r="A54" s="574"/>
      <c r="B54" s="797">
        <v>11</v>
      </c>
      <c r="C54" s="798" t="s">
        <v>801</v>
      </c>
      <c r="D54" s="801">
        <v>16.33</v>
      </c>
      <c r="E54" s="800" t="s">
        <v>802</v>
      </c>
      <c r="F54" s="367" t="s">
        <v>776</v>
      </c>
      <c r="G54" s="368">
        <v>48.95</v>
      </c>
      <c r="H54" s="367" t="s">
        <v>776</v>
      </c>
      <c r="I54" s="369">
        <v>30</v>
      </c>
      <c r="J54" s="180" t="s">
        <v>57</v>
      </c>
      <c r="K54" s="368">
        <v>12.33</v>
      </c>
    </row>
    <row r="55" spans="1:11" ht="16.5">
      <c r="A55" s="574"/>
      <c r="B55" s="797"/>
      <c r="C55" s="798"/>
      <c r="D55" s="801"/>
      <c r="E55" s="800"/>
      <c r="F55" s="367" t="s">
        <v>770</v>
      </c>
      <c r="G55" s="368">
        <v>5</v>
      </c>
      <c r="H55" s="367" t="s">
        <v>770</v>
      </c>
      <c r="I55" s="369"/>
      <c r="J55" s="180" t="s">
        <v>139</v>
      </c>
      <c r="K55" s="368">
        <v>2</v>
      </c>
    </row>
    <row r="56" spans="1:11" ht="16.5">
      <c r="A56" s="574"/>
      <c r="B56" s="797"/>
      <c r="C56" s="798"/>
      <c r="D56" s="801"/>
      <c r="E56" s="800"/>
      <c r="F56" s="386" t="s">
        <v>778</v>
      </c>
      <c r="G56" s="335">
        <v>7.09</v>
      </c>
      <c r="H56" s="386" t="s">
        <v>778</v>
      </c>
      <c r="I56" s="352"/>
      <c r="J56" s="180" t="s">
        <v>618</v>
      </c>
      <c r="K56" s="368">
        <v>2</v>
      </c>
    </row>
    <row r="57" spans="1:11" ht="16.5">
      <c r="A57" s="574"/>
      <c r="B57" s="797"/>
      <c r="C57" s="798"/>
      <c r="D57" s="801"/>
      <c r="E57" s="800"/>
      <c r="F57" s="374" t="s">
        <v>28</v>
      </c>
      <c r="G57" s="375">
        <f>SUM(G54:G56)</f>
        <v>61.040000000000006</v>
      </c>
      <c r="H57" s="374" t="s">
        <v>28</v>
      </c>
      <c r="I57" s="376">
        <f>SUM(I54:I56)</f>
        <v>30</v>
      </c>
      <c r="J57" s="375"/>
      <c r="K57" s="375">
        <f>SUM(K54:K56)</f>
        <v>16.33</v>
      </c>
    </row>
    <row r="58" spans="1:11" ht="16.5">
      <c r="A58" s="574"/>
      <c r="B58" s="377"/>
      <c r="C58" s="387" t="s">
        <v>803</v>
      </c>
      <c r="D58" s="388">
        <f>SUM(D5:D57)</f>
        <v>292.14</v>
      </c>
      <c r="E58" s="389"/>
      <c r="F58" s="387"/>
      <c r="G58" s="390">
        <f>SUM(G57,G53,G49,G45,G41,G36,G32,G26,G21,G14,G10)</f>
        <v>897.8302379999999</v>
      </c>
      <c r="H58" s="390"/>
      <c r="I58" s="391">
        <f>SUM(I57,I53,I49,I45,I41,I36,I32,I26,I21,I14,I10)</f>
        <v>495.98</v>
      </c>
      <c r="J58" s="390"/>
      <c r="K58" s="390">
        <f>SUM(K57,K53,K49,K45,K36,K26,K21,K14)</f>
        <v>275.59999999999997</v>
      </c>
    </row>
    <row r="59" spans="1:11" ht="16.5">
      <c r="A59" s="798" t="s">
        <v>804</v>
      </c>
      <c r="B59" s="797" t="s">
        <v>34</v>
      </c>
      <c r="C59" s="798" t="s">
        <v>805</v>
      </c>
      <c r="D59" s="799">
        <v>17</v>
      </c>
      <c r="E59" s="800" t="s">
        <v>806</v>
      </c>
      <c r="F59" s="367" t="s">
        <v>776</v>
      </c>
      <c r="G59" s="368">
        <v>19.2726</v>
      </c>
      <c r="H59" s="367" t="s">
        <v>768</v>
      </c>
      <c r="I59" s="369">
        <v>10.08</v>
      </c>
      <c r="J59" s="180" t="s">
        <v>807</v>
      </c>
      <c r="K59" s="368">
        <v>7.86</v>
      </c>
    </row>
    <row r="60" spans="1:11" ht="16.5">
      <c r="A60" s="798"/>
      <c r="B60" s="797"/>
      <c r="C60" s="798"/>
      <c r="D60" s="799"/>
      <c r="E60" s="800"/>
      <c r="F60" s="367" t="s">
        <v>770</v>
      </c>
      <c r="G60" s="368">
        <v>1.5617</v>
      </c>
      <c r="H60" s="367" t="s">
        <v>770</v>
      </c>
      <c r="I60" s="369"/>
      <c r="J60" s="180" t="s">
        <v>136</v>
      </c>
      <c r="K60" s="368">
        <v>1.56</v>
      </c>
    </row>
    <row r="61" spans="1:11" ht="16.5">
      <c r="A61" s="798"/>
      <c r="B61" s="797"/>
      <c r="C61" s="798"/>
      <c r="D61" s="799"/>
      <c r="E61" s="800"/>
      <c r="F61" s="367" t="s">
        <v>778</v>
      </c>
      <c r="G61" s="368">
        <v>1.5617</v>
      </c>
      <c r="H61" s="382" t="s">
        <v>783</v>
      </c>
      <c r="I61" s="160">
        <v>1.2</v>
      </c>
      <c r="J61" s="180" t="s">
        <v>156</v>
      </c>
      <c r="K61" s="368">
        <v>0.36</v>
      </c>
    </row>
    <row r="62" spans="1:11" ht="16.5">
      <c r="A62" s="798"/>
      <c r="B62" s="797"/>
      <c r="C62" s="798"/>
      <c r="D62" s="799"/>
      <c r="E62" s="800"/>
      <c r="F62" s="374" t="s">
        <v>28</v>
      </c>
      <c r="G62" s="375">
        <f>SUM(G59:G61)</f>
        <v>22.396</v>
      </c>
      <c r="H62" s="367"/>
      <c r="I62" s="376">
        <f>SUM(I59:I61)</f>
        <v>11.28</v>
      </c>
      <c r="J62" s="180"/>
      <c r="K62" s="376"/>
    </row>
    <row r="63" spans="1:11" ht="16.5">
      <c r="A63" s="798"/>
      <c r="B63" s="797" t="s">
        <v>36</v>
      </c>
      <c r="C63" s="798" t="s">
        <v>808</v>
      </c>
      <c r="D63" s="799"/>
      <c r="E63" s="800" t="s">
        <v>809</v>
      </c>
      <c r="F63" s="367" t="s">
        <v>776</v>
      </c>
      <c r="G63" s="368">
        <v>33.07</v>
      </c>
      <c r="H63" s="367" t="s">
        <v>768</v>
      </c>
      <c r="I63" s="369">
        <v>29</v>
      </c>
      <c r="J63" s="180" t="s">
        <v>807</v>
      </c>
      <c r="K63" s="368">
        <v>4.07</v>
      </c>
    </row>
    <row r="64" spans="1:11" ht="16.5">
      <c r="A64" s="798"/>
      <c r="B64" s="797"/>
      <c r="C64" s="798"/>
      <c r="D64" s="799"/>
      <c r="E64" s="800"/>
      <c r="F64" s="367" t="s">
        <v>770</v>
      </c>
      <c r="G64" s="368">
        <v>3.265</v>
      </c>
      <c r="H64" s="367" t="s">
        <v>770</v>
      </c>
      <c r="I64" s="41">
        <v>2.19</v>
      </c>
      <c r="J64" s="180" t="s">
        <v>136</v>
      </c>
      <c r="K64" s="368">
        <v>1.08</v>
      </c>
    </row>
    <row r="65" spans="1:11" ht="16.5">
      <c r="A65" s="798"/>
      <c r="B65" s="797"/>
      <c r="C65" s="798"/>
      <c r="D65" s="799"/>
      <c r="E65" s="800"/>
      <c r="F65" s="367" t="s">
        <v>778</v>
      </c>
      <c r="G65" s="368">
        <v>3.265</v>
      </c>
      <c r="H65" s="367" t="s">
        <v>783</v>
      </c>
      <c r="I65" s="369">
        <v>1.2</v>
      </c>
      <c r="J65" s="180" t="s">
        <v>156</v>
      </c>
      <c r="K65" s="368">
        <v>2.07</v>
      </c>
    </row>
    <row r="66" spans="1:11" ht="16.5">
      <c r="A66" s="798"/>
      <c r="B66" s="797"/>
      <c r="C66" s="798"/>
      <c r="D66" s="799"/>
      <c r="E66" s="800"/>
      <c r="F66" s="374" t="s">
        <v>28</v>
      </c>
      <c r="G66" s="375">
        <f>SUM(G63:G65)</f>
        <v>39.6</v>
      </c>
      <c r="H66" s="367"/>
      <c r="I66" s="376">
        <f>SUM(I63:I65)</f>
        <v>32.39</v>
      </c>
      <c r="J66" s="180"/>
      <c r="K66" s="375">
        <f>SUM(K59:K65)</f>
        <v>17</v>
      </c>
    </row>
    <row r="67" spans="1:11" ht="16.5">
      <c r="A67" s="798"/>
      <c r="B67" s="797" t="s">
        <v>37</v>
      </c>
      <c r="C67" s="798" t="s">
        <v>810</v>
      </c>
      <c r="D67" s="799">
        <v>12.65</v>
      </c>
      <c r="E67" s="800" t="s">
        <v>811</v>
      </c>
      <c r="F67" s="367" t="s">
        <v>776</v>
      </c>
      <c r="G67" s="368">
        <v>10.04</v>
      </c>
      <c r="H67" s="367" t="s">
        <v>776</v>
      </c>
      <c r="I67" s="369">
        <v>10.04</v>
      </c>
      <c r="J67" s="180" t="s">
        <v>76</v>
      </c>
      <c r="K67" s="392" t="s">
        <v>499</v>
      </c>
    </row>
    <row r="68" spans="1:11" ht="16.5">
      <c r="A68" s="798"/>
      <c r="B68" s="797"/>
      <c r="C68" s="798"/>
      <c r="D68" s="799"/>
      <c r="E68" s="800"/>
      <c r="F68" s="367" t="s">
        <v>770</v>
      </c>
      <c r="G68" s="393">
        <v>0.985</v>
      </c>
      <c r="H68" s="367" t="s">
        <v>770</v>
      </c>
      <c r="I68" s="41">
        <v>0.98</v>
      </c>
      <c r="J68" s="180" t="s">
        <v>136</v>
      </c>
      <c r="K68" s="392" t="s">
        <v>499</v>
      </c>
    </row>
    <row r="69" spans="1:11" ht="16.5">
      <c r="A69" s="798"/>
      <c r="B69" s="797"/>
      <c r="C69" s="798"/>
      <c r="D69" s="799"/>
      <c r="E69" s="800"/>
      <c r="F69" s="386" t="s">
        <v>778</v>
      </c>
      <c r="G69" s="335">
        <v>1.97</v>
      </c>
      <c r="H69" s="386" t="s">
        <v>778</v>
      </c>
      <c r="I69" s="369">
        <v>1.97</v>
      </c>
      <c r="J69" s="180" t="s">
        <v>156</v>
      </c>
      <c r="K69" s="392" t="s">
        <v>499</v>
      </c>
    </row>
    <row r="70" spans="1:11" ht="16.5">
      <c r="A70" s="798"/>
      <c r="B70" s="797"/>
      <c r="C70" s="798"/>
      <c r="D70" s="799"/>
      <c r="E70" s="800"/>
      <c r="F70" s="374" t="s">
        <v>28</v>
      </c>
      <c r="G70" s="375">
        <f>SUM(G67:G69)</f>
        <v>12.995</v>
      </c>
      <c r="H70" s="374" t="s">
        <v>28</v>
      </c>
      <c r="I70" s="376">
        <f>SUM(I67:I69)</f>
        <v>12.99</v>
      </c>
      <c r="J70" s="375"/>
      <c r="K70" s="375"/>
    </row>
    <row r="71" spans="1:11" ht="16.5">
      <c r="A71" s="798"/>
      <c r="B71" s="797">
        <v>15</v>
      </c>
      <c r="C71" s="798" t="s">
        <v>812</v>
      </c>
      <c r="D71" s="799"/>
      <c r="E71" s="800" t="s">
        <v>813</v>
      </c>
      <c r="F71" s="367" t="s">
        <v>776</v>
      </c>
      <c r="G71" s="368">
        <v>23.82</v>
      </c>
      <c r="H71" s="367" t="s">
        <v>776</v>
      </c>
      <c r="I71" s="369">
        <v>15.97</v>
      </c>
      <c r="J71" s="180" t="s">
        <v>76</v>
      </c>
      <c r="K71" s="368">
        <v>7.85</v>
      </c>
    </row>
    <row r="72" spans="1:11" ht="16.5">
      <c r="A72" s="798"/>
      <c r="B72" s="797"/>
      <c r="C72" s="798"/>
      <c r="D72" s="799"/>
      <c r="E72" s="800"/>
      <c r="F72" s="367" t="s">
        <v>770</v>
      </c>
      <c r="G72" s="393">
        <v>2.34</v>
      </c>
      <c r="H72" s="367" t="s">
        <v>770</v>
      </c>
      <c r="I72" s="376"/>
      <c r="J72" s="180" t="s">
        <v>136</v>
      </c>
      <c r="K72" s="368">
        <v>2.34</v>
      </c>
    </row>
    <row r="73" spans="1:11" ht="16.5">
      <c r="A73" s="798"/>
      <c r="B73" s="797"/>
      <c r="C73" s="798"/>
      <c r="D73" s="799"/>
      <c r="E73" s="800"/>
      <c r="F73" s="386" t="s">
        <v>778</v>
      </c>
      <c r="G73" s="335">
        <v>5.84</v>
      </c>
      <c r="H73" s="386" t="s">
        <v>778</v>
      </c>
      <c r="I73" s="352">
        <v>5.84</v>
      </c>
      <c r="J73" s="180" t="s">
        <v>156</v>
      </c>
      <c r="K73" s="392" t="s">
        <v>499</v>
      </c>
    </row>
    <row r="74" spans="1:11" ht="16.5">
      <c r="A74" s="798"/>
      <c r="B74" s="797"/>
      <c r="C74" s="798"/>
      <c r="D74" s="799"/>
      <c r="E74" s="800"/>
      <c r="F74" s="374" t="s">
        <v>28</v>
      </c>
      <c r="G74" s="375">
        <f>SUM(G71:G73)</f>
        <v>32</v>
      </c>
      <c r="H74" s="374" t="s">
        <v>28</v>
      </c>
      <c r="I74" s="376">
        <f>SUM(I71:I73)</f>
        <v>21.810000000000002</v>
      </c>
      <c r="J74" s="375"/>
      <c r="K74" s="375">
        <f>SUM(K71:K73)</f>
        <v>10.19</v>
      </c>
    </row>
    <row r="75" spans="1:13" ht="16.5">
      <c r="A75" s="798"/>
      <c r="B75" s="797">
        <v>16</v>
      </c>
      <c r="C75" s="798" t="s">
        <v>814</v>
      </c>
      <c r="D75" s="799">
        <v>60</v>
      </c>
      <c r="E75" s="800" t="s">
        <v>815</v>
      </c>
      <c r="F75" s="367" t="s">
        <v>776</v>
      </c>
      <c r="G75" s="393">
        <v>77.438</v>
      </c>
      <c r="H75" s="367" t="s">
        <v>776</v>
      </c>
      <c r="I75" s="369"/>
      <c r="J75" s="180" t="s">
        <v>118</v>
      </c>
      <c r="K75" s="368">
        <v>50</v>
      </c>
      <c r="M75" s="41" t="s">
        <v>833</v>
      </c>
    </row>
    <row r="76" spans="1:11" ht="16.5">
      <c r="A76" s="798"/>
      <c r="B76" s="797"/>
      <c r="C76" s="798"/>
      <c r="D76" s="799"/>
      <c r="E76" s="800"/>
      <c r="F76" s="367" t="s">
        <v>770</v>
      </c>
      <c r="G76" s="393">
        <v>7.562</v>
      </c>
      <c r="H76" s="367" t="s">
        <v>770</v>
      </c>
      <c r="I76" s="376"/>
      <c r="J76" s="180" t="s">
        <v>136</v>
      </c>
      <c r="K76" s="368">
        <v>5</v>
      </c>
    </row>
    <row r="77" spans="1:11" ht="16.5">
      <c r="A77" s="798"/>
      <c r="B77" s="797"/>
      <c r="C77" s="798"/>
      <c r="D77" s="799"/>
      <c r="E77" s="800"/>
      <c r="F77" s="386" t="s">
        <v>778</v>
      </c>
      <c r="G77" s="394">
        <v>7.563</v>
      </c>
      <c r="H77" s="386" t="s">
        <v>778</v>
      </c>
      <c r="I77" s="352"/>
      <c r="J77" s="180" t="s">
        <v>156</v>
      </c>
      <c r="K77" s="395">
        <v>5</v>
      </c>
    </row>
    <row r="78" spans="1:11" ht="16.5">
      <c r="A78" s="798"/>
      <c r="B78" s="797"/>
      <c r="C78" s="798"/>
      <c r="D78" s="799"/>
      <c r="E78" s="800"/>
      <c r="F78" s="374" t="s">
        <v>28</v>
      </c>
      <c r="G78" s="396">
        <f>SUM(G75:G77)</f>
        <v>92.563</v>
      </c>
      <c r="H78" s="374" t="s">
        <v>28</v>
      </c>
      <c r="I78" s="376">
        <f>SUM(I75:I77)</f>
        <v>0</v>
      </c>
      <c r="J78" s="375"/>
      <c r="K78" s="375">
        <f>SUM(K75:K77)</f>
        <v>60</v>
      </c>
    </row>
    <row r="79" spans="1:13" ht="16.5">
      <c r="A79" s="798"/>
      <c r="B79" s="797">
        <v>17</v>
      </c>
      <c r="C79" s="798" t="s">
        <v>816</v>
      </c>
      <c r="D79" s="799">
        <v>60</v>
      </c>
      <c r="E79" s="800" t="s">
        <v>815</v>
      </c>
      <c r="F79" s="367" t="s">
        <v>776</v>
      </c>
      <c r="G79" s="368">
        <v>83.82</v>
      </c>
      <c r="H79" s="367" t="s">
        <v>776</v>
      </c>
      <c r="I79" s="369"/>
      <c r="J79" s="180" t="s">
        <v>118</v>
      </c>
      <c r="K79" s="368">
        <v>50</v>
      </c>
      <c r="M79" s="41" t="s">
        <v>833</v>
      </c>
    </row>
    <row r="80" spans="1:11" ht="16.5">
      <c r="A80" s="798"/>
      <c r="B80" s="797"/>
      <c r="C80" s="798"/>
      <c r="D80" s="799"/>
      <c r="E80" s="800"/>
      <c r="F80" s="367" t="s">
        <v>770</v>
      </c>
      <c r="G80" s="368">
        <v>8.19</v>
      </c>
      <c r="H80" s="367" t="s">
        <v>770</v>
      </c>
      <c r="I80" s="376"/>
      <c r="J80" s="180" t="s">
        <v>136</v>
      </c>
      <c r="K80" s="368">
        <v>5</v>
      </c>
    </row>
    <row r="81" spans="1:11" ht="16.5">
      <c r="A81" s="798"/>
      <c r="B81" s="797"/>
      <c r="C81" s="798"/>
      <c r="D81" s="799"/>
      <c r="E81" s="800"/>
      <c r="F81" s="386" t="s">
        <v>778</v>
      </c>
      <c r="G81" s="335">
        <v>8.19</v>
      </c>
      <c r="H81" s="386" t="s">
        <v>778</v>
      </c>
      <c r="I81" s="352"/>
      <c r="J81" s="180" t="s">
        <v>156</v>
      </c>
      <c r="K81" s="395">
        <v>5</v>
      </c>
    </row>
    <row r="82" spans="1:11" ht="16.5">
      <c r="A82" s="798"/>
      <c r="B82" s="797"/>
      <c r="C82" s="798"/>
      <c r="D82" s="799"/>
      <c r="E82" s="800"/>
      <c r="F82" s="374" t="s">
        <v>28</v>
      </c>
      <c r="G82" s="375">
        <f>SUM(G79:G81)</f>
        <v>100.19999999999999</v>
      </c>
      <c r="H82" s="374" t="s">
        <v>28</v>
      </c>
      <c r="I82" s="376">
        <f>SUM(I79:I81)</f>
        <v>0</v>
      </c>
      <c r="J82" s="375"/>
      <c r="K82" s="375">
        <f>SUM(K79:K81)</f>
        <v>60</v>
      </c>
    </row>
    <row r="83" spans="1:13" ht="16.5">
      <c r="A83" s="798"/>
      <c r="B83" s="797">
        <v>18</v>
      </c>
      <c r="C83" s="798" t="s">
        <v>817</v>
      </c>
      <c r="D83" s="799">
        <v>180</v>
      </c>
      <c r="E83" s="800" t="s">
        <v>818</v>
      </c>
      <c r="F83" s="367" t="s">
        <v>776</v>
      </c>
      <c r="G83" s="368">
        <v>241.85</v>
      </c>
      <c r="H83" s="367" t="s">
        <v>776</v>
      </c>
      <c r="I83" s="369"/>
      <c r="J83" s="180" t="s">
        <v>118</v>
      </c>
      <c r="K83" s="368">
        <v>150</v>
      </c>
      <c r="M83" s="41" t="s">
        <v>833</v>
      </c>
    </row>
    <row r="84" spans="1:11" ht="16.5">
      <c r="A84" s="798"/>
      <c r="B84" s="797"/>
      <c r="C84" s="798"/>
      <c r="D84" s="799"/>
      <c r="E84" s="800"/>
      <c r="F84" s="367" t="s">
        <v>770</v>
      </c>
      <c r="G84" s="368">
        <v>20.11</v>
      </c>
      <c r="H84" s="367" t="s">
        <v>770</v>
      </c>
      <c r="I84" s="376"/>
      <c r="J84" s="180" t="s">
        <v>136</v>
      </c>
      <c r="K84" s="368">
        <v>12</v>
      </c>
    </row>
    <row r="85" spans="1:11" ht="16.5">
      <c r="A85" s="798"/>
      <c r="B85" s="797"/>
      <c r="C85" s="798"/>
      <c r="D85" s="799"/>
      <c r="E85" s="800"/>
      <c r="F85" s="386" t="s">
        <v>778</v>
      </c>
      <c r="G85" s="335">
        <v>30.16</v>
      </c>
      <c r="H85" s="386" t="s">
        <v>778</v>
      </c>
      <c r="I85" s="352"/>
      <c r="J85" s="180" t="s">
        <v>156</v>
      </c>
      <c r="K85" s="395">
        <v>18</v>
      </c>
    </row>
    <row r="86" spans="1:11" ht="16.5">
      <c r="A86" s="798"/>
      <c r="B86" s="797"/>
      <c r="C86" s="798"/>
      <c r="D86" s="799"/>
      <c r="E86" s="800"/>
      <c r="F86" s="374" t="s">
        <v>28</v>
      </c>
      <c r="G86" s="375">
        <f>SUM(G83:G85)</f>
        <v>292.12</v>
      </c>
      <c r="H86" s="374" t="s">
        <v>28</v>
      </c>
      <c r="I86" s="376">
        <f>SUM(I83:I85)</f>
        <v>0</v>
      </c>
      <c r="J86" s="375"/>
      <c r="K86" s="375">
        <f>SUM(K83:K85)</f>
        <v>180</v>
      </c>
    </row>
    <row r="87" spans="1:13" ht="16.5">
      <c r="A87" s="798"/>
      <c r="B87" s="797">
        <v>19</v>
      </c>
      <c r="C87" s="798" t="s">
        <v>819</v>
      </c>
      <c r="D87" s="799">
        <v>237</v>
      </c>
      <c r="E87" s="800" t="s">
        <v>820</v>
      </c>
      <c r="F87" s="367" t="s">
        <v>776</v>
      </c>
      <c r="G87" s="368"/>
      <c r="H87" s="367" t="s">
        <v>776</v>
      </c>
      <c r="I87" s="369"/>
      <c r="J87" s="180" t="s">
        <v>118</v>
      </c>
      <c r="K87" s="368">
        <v>217</v>
      </c>
      <c r="M87" s="41" t="s">
        <v>833</v>
      </c>
    </row>
    <row r="88" spans="1:11" ht="16.5">
      <c r="A88" s="798"/>
      <c r="B88" s="797"/>
      <c r="C88" s="798"/>
      <c r="D88" s="799"/>
      <c r="E88" s="800"/>
      <c r="F88" s="367" t="s">
        <v>770</v>
      </c>
      <c r="G88" s="368"/>
      <c r="H88" s="367" t="s">
        <v>770</v>
      </c>
      <c r="I88" s="376"/>
      <c r="J88" s="180" t="s">
        <v>136</v>
      </c>
      <c r="K88" s="368">
        <v>10</v>
      </c>
    </row>
    <row r="89" spans="1:11" ht="16.5">
      <c r="A89" s="798"/>
      <c r="B89" s="797"/>
      <c r="C89" s="798"/>
      <c r="D89" s="799"/>
      <c r="E89" s="800"/>
      <c r="F89" s="386" t="s">
        <v>778</v>
      </c>
      <c r="G89" s="335"/>
      <c r="H89" s="386" t="s">
        <v>778</v>
      </c>
      <c r="I89" s="352"/>
      <c r="J89" s="180" t="s">
        <v>156</v>
      </c>
      <c r="K89" s="395">
        <v>10</v>
      </c>
    </row>
    <row r="90" spans="1:11" ht="16.5">
      <c r="A90" s="798"/>
      <c r="B90" s="797"/>
      <c r="C90" s="798"/>
      <c r="D90" s="799"/>
      <c r="E90" s="800"/>
      <c r="F90" s="374" t="s">
        <v>28</v>
      </c>
      <c r="G90" s="375">
        <f>SUM(G87:G89)</f>
        <v>0</v>
      </c>
      <c r="H90" s="374" t="s">
        <v>28</v>
      </c>
      <c r="I90" s="376">
        <f>SUM(I87:I89)</f>
        <v>0</v>
      </c>
      <c r="J90" s="375"/>
      <c r="K90" s="375">
        <f>SUM(K87:K89)</f>
        <v>237</v>
      </c>
    </row>
    <row r="91" spans="1:11" ht="41.25" customHeight="1">
      <c r="A91" s="188"/>
      <c r="B91" s="377" t="s">
        <v>311</v>
      </c>
      <c r="C91" s="108" t="s">
        <v>312</v>
      </c>
      <c r="D91" s="111">
        <v>113</v>
      </c>
      <c r="E91" s="44"/>
      <c r="F91" s="374"/>
      <c r="G91" s="375"/>
      <c r="H91" s="374"/>
      <c r="I91" s="376"/>
      <c r="J91" s="375"/>
      <c r="K91" s="375"/>
    </row>
    <row r="92" spans="1:13" ht="41.25" customHeight="1">
      <c r="A92" s="188"/>
      <c r="B92" s="377" t="s">
        <v>471</v>
      </c>
      <c r="C92" s="108" t="s">
        <v>313</v>
      </c>
      <c r="D92" s="111">
        <v>200</v>
      </c>
      <c r="E92" s="44"/>
      <c r="F92" s="374"/>
      <c r="G92" s="375"/>
      <c r="H92" s="374"/>
      <c r="I92" s="376"/>
      <c r="J92" s="375"/>
      <c r="K92" s="375"/>
      <c r="M92" s="41" t="s">
        <v>833</v>
      </c>
    </row>
    <row r="93" spans="1:11" ht="41.25" customHeight="1">
      <c r="A93" s="188"/>
      <c r="B93" s="377" t="s">
        <v>472</v>
      </c>
      <c r="C93" s="108" t="s">
        <v>314</v>
      </c>
      <c r="D93" s="111">
        <v>16.42</v>
      </c>
      <c r="E93" s="44"/>
      <c r="F93" s="374"/>
      <c r="G93" s="375"/>
      <c r="H93" s="374"/>
      <c r="I93" s="376"/>
      <c r="J93" s="375"/>
      <c r="K93" s="375"/>
    </row>
    <row r="94" spans="1:11" ht="41.25" customHeight="1">
      <c r="A94" s="188"/>
      <c r="B94" s="377" t="s">
        <v>473</v>
      </c>
      <c r="C94" s="108" t="s">
        <v>315</v>
      </c>
      <c r="D94" s="111">
        <v>41</v>
      </c>
      <c r="E94" s="44"/>
      <c r="F94" s="374"/>
      <c r="G94" s="375"/>
      <c r="H94" s="374"/>
      <c r="I94" s="376"/>
      <c r="J94" s="375"/>
      <c r="K94" s="375"/>
    </row>
    <row r="95" spans="1:11" ht="41.25" customHeight="1">
      <c r="A95" s="188"/>
      <c r="B95" s="377" t="s">
        <v>474</v>
      </c>
      <c r="C95" s="108" t="s">
        <v>316</v>
      </c>
      <c r="D95" s="111">
        <v>20.79</v>
      </c>
      <c r="E95" s="44"/>
      <c r="F95" s="374"/>
      <c r="G95" s="375"/>
      <c r="H95" s="374"/>
      <c r="I95" s="376"/>
      <c r="J95" s="375"/>
      <c r="K95" s="375"/>
    </row>
    <row r="96" spans="1:13" ht="41.25" customHeight="1">
      <c r="A96" s="188"/>
      <c r="B96" s="377" t="s">
        <v>475</v>
      </c>
      <c r="C96" s="108" t="s">
        <v>318</v>
      </c>
      <c r="D96" s="111">
        <v>60</v>
      </c>
      <c r="E96" s="44"/>
      <c r="F96" s="374"/>
      <c r="G96" s="375"/>
      <c r="H96" s="374"/>
      <c r="I96" s="376"/>
      <c r="J96" s="375"/>
      <c r="K96" s="375"/>
      <c r="M96" s="41" t="s">
        <v>833</v>
      </c>
    </row>
    <row r="97" spans="1:13" ht="41.25" customHeight="1">
      <c r="A97" s="188"/>
      <c r="B97" s="377" t="s">
        <v>476</v>
      </c>
      <c r="C97" s="108" t="s">
        <v>317</v>
      </c>
      <c r="D97" s="111">
        <v>40</v>
      </c>
      <c r="E97" s="44"/>
      <c r="F97" s="374"/>
      <c r="G97" s="375"/>
      <c r="H97" s="374"/>
      <c r="I97" s="376"/>
      <c r="J97" s="375"/>
      <c r="K97" s="375"/>
      <c r="M97" s="41" t="s">
        <v>833</v>
      </c>
    </row>
    <row r="98" spans="1:11" ht="16.5">
      <c r="A98" s="42"/>
      <c r="B98" s="377"/>
      <c r="C98" s="387" t="s">
        <v>803</v>
      </c>
      <c r="D98" s="388">
        <f>SUM(D58:D97)</f>
        <v>1350</v>
      </c>
      <c r="E98" s="389"/>
      <c r="F98" s="397"/>
      <c r="G98" s="398">
        <f>SUM(G58,G62,G66,G70,G74,G78,G82,G86,G90)</f>
        <v>1489.7042379999998</v>
      </c>
      <c r="H98" s="390"/>
      <c r="I98" s="398">
        <f>SUM(I58,I62,I66,I70,I74,I78,I82,I86,I90)</f>
        <v>574.45</v>
      </c>
      <c r="J98" s="390"/>
      <c r="K98" s="398">
        <f>SUM(K58,K62,K66,K70,K74,K78,K82,K86,K90)</f>
        <v>839.79</v>
      </c>
    </row>
    <row r="99" spans="6:11" ht="16.5">
      <c r="F99" s="367"/>
      <c r="G99" s="368"/>
      <c r="H99" s="367"/>
      <c r="I99" s="171"/>
      <c r="J99" s="180"/>
      <c r="K99" s="368"/>
    </row>
    <row r="100" spans="6:11" ht="16.5">
      <c r="F100" s="367"/>
      <c r="G100" s="368"/>
      <c r="H100" s="367"/>
      <c r="I100" s="171"/>
      <c r="J100" s="180"/>
      <c r="K100" s="368"/>
    </row>
    <row r="101" spans="6:11" ht="16.5">
      <c r="F101" s="367"/>
      <c r="G101" s="368"/>
      <c r="H101" s="367"/>
      <c r="I101" s="171"/>
      <c r="J101" s="180"/>
      <c r="K101" s="368"/>
    </row>
    <row r="102" spans="6:11" ht="16.5">
      <c r="F102" s="367"/>
      <c r="G102" s="368"/>
      <c r="H102" s="367"/>
      <c r="I102" s="171"/>
      <c r="J102" s="180"/>
      <c r="K102" s="368"/>
    </row>
    <row r="103" spans="6:11" ht="16.5">
      <c r="F103" s="367"/>
      <c r="G103" s="368"/>
      <c r="H103" s="367"/>
      <c r="I103" s="171"/>
      <c r="J103" s="180"/>
      <c r="K103" s="368"/>
    </row>
    <row r="104" spans="6:11" ht="16.5">
      <c r="F104" s="367"/>
      <c r="G104" s="368"/>
      <c r="H104" s="367"/>
      <c r="I104" s="171"/>
      <c r="J104" s="180"/>
      <c r="K104" s="368"/>
    </row>
    <row r="105" spans="6:11" ht="16.5">
      <c r="F105" s="367"/>
      <c r="G105" s="368"/>
      <c r="H105" s="367"/>
      <c r="I105" s="171"/>
      <c r="J105" s="180"/>
      <c r="K105" s="368"/>
    </row>
    <row r="106" spans="6:11" ht="16.5">
      <c r="F106" s="367"/>
      <c r="G106" s="368"/>
      <c r="H106" s="367"/>
      <c r="I106" s="171"/>
      <c r="J106" s="180"/>
      <c r="K106" s="368"/>
    </row>
    <row r="107" spans="6:11" ht="16.5">
      <c r="F107" s="367"/>
      <c r="G107" s="368"/>
      <c r="H107" s="367"/>
      <c r="I107" s="171"/>
      <c r="J107" s="180"/>
      <c r="K107" s="368"/>
    </row>
    <row r="108" spans="6:11" ht="16.5">
      <c r="F108" s="367"/>
      <c r="G108" s="368"/>
      <c r="H108" s="367"/>
      <c r="I108" s="171"/>
      <c r="J108" s="180"/>
      <c r="K108" s="368"/>
    </row>
    <row r="109" spans="6:11" ht="16.5">
      <c r="F109" s="367"/>
      <c r="G109" s="368"/>
      <c r="H109" s="367"/>
      <c r="I109" s="171"/>
      <c r="J109" s="180"/>
      <c r="K109" s="368"/>
    </row>
    <row r="110" spans="6:11" ht="16.5">
      <c r="F110" s="367"/>
      <c r="G110" s="368"/>
      <c r="H110" s="367"/>
      <c r="I110" s="171"/>
      <c r="J110" s="180"/>
      <c r="K110" s="368"/>
    </row>
    <row r="111" spans="6:11" ht="16.5">
      <c r="F111" s="367"/>
      <c r="G111" s="368"/>
      <c r="H111" s="367"/>
      <c r="I111" s="171"/>
      <c r="J111" s="180"/>
      <c r="K111" s="368"/>
    </row>
    <row r="112" spans="6:11" ht="16.5">
      <c r="F112" s="367"/>
      <c r="G112" s="368"/>
      <c r="H112" s="367"/>
      <c r="I112" s="171"/>
      <c r="J112" s="180"/>
      <c r="K112" s="368"/>
    </row>
    <row r="113" spans="6:11" ht="16.5">
      <c r="F113" s="367"/>
      <c r="G113" s="368"/>
      <c r="H113" s="367"/>
      <c r="I113" s="171"/>
      <c r="J113" s="180"/>
      <c r="K113" s="368"/>
    </row>
    <row r="114" spans="6:11" ht="16.5">
      <c r="F114" s="367"/>
      <c r="G114" s="368"/>
      <c r="H114" s="367"/>
      <c r="I114" s="171"/>
      <c r="J114" s="180"/>
      <c r="K114" s="368"/>
    </row>
    <row r="115" spans="6:11" ht="16.5">
      <c r="F115" s="367"/>
      <c r="G115" s="368"/>
      <c r="H115" s="367"/>
      <c r="I115" s="171"/>
      <c r="J115" s="180"/>
      <c r="K115" s="368"/>
    </row>
    <row r="116" spans="6:11" ht="16.5">
      <c r="F116" s="367"/>
      <c r="G116" s="368"/>
      <c r="H116" s="367"/>
      <c r="I116" s="171"/>
      <c r="J116" s="180"/>
      <c r="K116" s="368"/>
    </row>
    <row r="117" spans="6:11" ht="16.5">
      <c r="F117" s="367"/>
      <c r="G117" s="368"/>
      <c r="H117" s="367"/>
      <c r="I117" s="171"/>
      <c r="J117" s="180"/>
      <c r="K117" s="368"/>
    </row>
    <row r="118" spans="6:11" ht="16.5">
      <c r="F118" s="367"/>
      <c r="G118" s="368"/>
      <c r="H118" s="367"/>
      <c r="I118" s="171"/>
      <c r="J118" s="180"/>
      <c r="K118" s="368"/>
    </row>
    <row r="119" spans="6:11" ht="16.5">
      <c r="F119" s="367"/>
      <c r="G119" s="368"/>
      <c r="H119" s="367"/>
      <c r="I119" s="171"/>
      <c r="J119" s="180"/>
      <c r="K119" s="368"/>
    </row>
    <row r="120" spans="6:11" ht="16.5">
      <c r="F120" s="367"/>
      <c r="G120" s="368"/>
      <c r="H120" s="367"/>
      <c r="I120" s="171"/>
      <c r="J120" s="180"/>
      <c r="K120" s="368"/>
    </row>
    <row r="121" spans="6:11" ht="16.5">
      <c r="F121" s="367"/>
      <c r="G121" s="368"/>
      <c r="H121" s="367"/>
      <c r="I121" s="171"/>
      <c r="J121" s="180"/>
      <c r="K121" s="368"/>
    </row>
    <row r="122" spans="6:11" ht="16.5">
      <c r="F122" s="367"/>
      <c r="G122" s="368"/>
      <c r="H122" s="367"/>
      <c r="I122" s="171"/>
      <c r="J122" s="180"/>
      <c r="K122" s="368"/>
    </row>
    <row r="123" spans="6:11" ht="16.5">
      <c r="F123" s="367"/>
      <c r="G123" s="368"/>
      <c r="H123" s="367"/>
      <c r="I123" s="171"/>
      <c r="J123" s="180"/>
      <c r="K123" s="368"/>
    </row>
    <row r="124" spans="6:11" ht="16.5">
      <c r="F124" s="367"/>
      <c r="G124" s="368"/>
      <c r="H124" s="367"/>
      <c r="I124" s="171"/>
      <c r="J124" s="180"/>
      <c r="K124" s="368"/>
    </row>
    <row r="125" spans="6:11" ht="16.5">
      <c r="F125" s="367"/>
      <c r="G125" s="368"/>
      <c r="H125" s="367"/>
      <c r="I125" s="171"/>
      <c r="J125" s="180"/>
      <c r="K125" s="368"/>
    </row>
    <row r="126" spans="6:11" ht="16.5">
      <c r="F126" s="367"/>
      <c r="G126" s="368"/>
      <c r="H126" s="367"/>
      <c r="I126" s="171"/>
      <c r="J126" s="180"/>
      <c r="K126" s="368"/>
    </row>
    <row r="127" spans="6:11" ht="16.5">
      <c r="F127" s="367"/>
      <c r="G127" s="368"/>
      <c r="H127" s="367"/>
      <c r="I127" s="171"/>
      <c r="J127" s="180"/>
      <c r="K127" s="368"/>
    </row>
    <row r="128" spans="6:11" ht="16.5">
      <c r="F128" s="367"/>
      <c r="G128" s="368"/>
      <c r="H128" s="367"/>
      <c r="I128" s="171"/>
      <c r="J128" s="180"/>
      <c r="K128" s="368"/>
    </row>
    <row r="129" spans="6:11" ht="16.5">
      <c r="F129" s="367"/>
      <c r="G129" s="368"/>
      <c r="H129" s="367"/>
      <c r="I129" s="171"/>
      <c r="J129" s="180"/>
      <c r="K129" s="368"/>
    </row>
    <row r="130" spans="6:11" ht="16.5">
      <c r="F130" s="367"/>
      <c r="G130" s="368"/>
      <c r="H130" s="367"/>
      <c r="I130" s="171"/>
      <c r="J130" s="180"/>
      <c r="K130" s="368"/>
    </row>
    <row r="131" spans="6:11" ht="16.5">
      <c r="F131" s="367"/>
      <c r="G131" s="368"/>
      <c r="H131" s="367"/>
      <c r="I131" s="171"/>
      <c r="J131" s="180"/>
      <c r="K131" s="368"/>
    </row>
    <row r="132" spans="6:11" ht="16.5">
      <c r="F132" s="367"/>
      <c r="G132" s="368"/>
      <c r="H132" s="367"/>
      <c r="I132" s="171"/>
      <c r="J132" s="180"/>
      <c r="K132" s="368"/>
    </row>
    <row r="133" spans="6:11" ht="16.5">
      <c r="F133" s="367"/>
      <c r="G133" s="368"/>
      <c r="H133" s="367"/>
      <c r="I133" s="171"/>
      <c r="J133" s="180"/>
      <c r="K133" s="368"/>
    </row>
    <row r="134" spans="6:11" ht="16.5">
      <c r="F134" s="367"/>
      <c r="G134" s="368"/>
      <c r="H134" s="367"/>
      <c r="I134" s="171"/>
      <c r="J134" s="180"/>
      <c r="K134" s="368"/>
    </row>
    <row r="135" spans="6:11" ht="16.5">
      <c r="F135" s="367"/>
      <c r="G135" s="368"/>
      <c r="H135" s="367"/>
      <c r="I135" s="171"/>
      <c r="J135" s="180"/>
      <c r="K135" s="368"/>
    </row>
    <row r="136" spans="6:11" ht="16.5">
      <c r="F136" s="367"/>
      <c r="G136" s="368"/>
      <c r="H136" s="367"/>
      <c r="I136" s="171"/>
      <c r="J136" s="180"/>
      <c r="K136" s="368"/>
    </row>
    <row r="137" spans="6:11" ht="16.5">
      <c r="F137" s="367"/>
      <c r="G137" s="368"/>
      <c r="H137" s="367"/>
      <c r="I137" s="171"/>
      <c r="J137" s="180"/>
      <c r="K137" s="368"/>
    </row>
    <row r="138" spans="6:11" ht="16.5">
      <c r="F138" s="367"/>
      <c r="G138" s="368"/>
      <c r="H138" s="367"/>
      <c r="I138" s="171"/>
      <c r="J138" s="180"/>
      <c r="K138" s="368"/>
    </row>
    <row r="139" spans="6:11" ht="16.5">
      <c r="F139" s="367"/>
      <c r="G139" s="368"/>
      <c r="H139" s="367"/>
      <c r="I139" s="171"/>
      <c r="J139" s="180"/>
      <c r="K139" s="368"/>
    </row>
    <row r="140" spans="6:11" ht="16.5">
      <c r="F140" s="367"/>
      <c r="G140" s="368"/>
      <c r="H140" s="367"/>
      <c r="I140" s="171"/>
      <c r="J140" s="180"/>
      <c r="K140" s="368"/>
    </row>
    <row r="141" spans="6:11" ht="16.5">
      <c r="F141" s="367"/>
      <c r="G141" s="368"/>
      <c r="H141" s="367"/>
      <c r="I141" s="171"/>
      <c r="J141" s="180"/>
      <c r="K141" s="368"/>
    </row>
    <row r="142" spans="6:11" ht="16.5">
      <c r="F142" s="367"/>
      <c r="G142" s="368"/>
      <c r="H142" s="367"/>
      <c r="I142" s="171"/>
      <c r="J142" s="180"/>
      <c r="K142" s="368"/>
    </row>
    <row r="143" spans="6:11" ht="16.5">
      <c r="F143" s="367"/>
      <c r="G143" s="368"/>
      <c r="H143" s="367"/>
      <c r="I143" s="171"/>
      <c r="J143" s="180"/>
      <c r="K143" s="368"/>
    </row>
    <row r="144" spans="6:11" ht="16.5">
      <c r="F144" s="367"/>
      <c r="G144" s="368"/>
      <c r="H144" s="367"/>
      <c r="I144" s="171"/>
      <c r="J144" s="180"/>
      <c r="K144" s="368"/>
    </row>
    <row r="145" spans="6:11" ht="16.5">
      <c r="F145" s="367"/>
      <c r="G145" s="368"/>
      <c r="H145" s="367"/>
      <c r="I145" s="171"/>
      <c r="J145" s="180"/>
      <c r="K145" s="368"/>
    </row>
    <row r="146" spans="6:11" ht="16.5">
      <c r="F146" s="367"/>
      <c r="G146" s="368"/>
      <c r="H146" s="367"/>
      <c r="I146" s="171"/>
      <c r="J146" s="180"/>
      <c r="K146" s="368"/>
    </row>
    <row r="147" spans="6:11" ht="16.5">
      <c r="F147" s="367"/>
      <c r="G147" s="368"/>
      <c r="H147" s="367"/>
      <c r="I147" s="171"/>
      <c r="J147" s="180"/>
      <c r="K147" s="368"/>
    </row>
    <row r="148" spans="6:11" ht="16.5">
      <c r="F148" s="367"/>
      <c r="G148" s="368"/>
      <c r="H148" s="367"/>
      <c r="I148" s="171"/>
      <c r="J148" s="180"/>
      <c r="K148" s="368"/>
    </row>
    <row r="149" spans="6:11" ht="16.5">
      <c r="F149" s="367"/>
      <c r="G149" s="368"/>
      <c r="H149" s="367"/>
      <c r="I149" s="171"/>
      <c r="J149" s="180"/>
      <c r="K149" s="368"/>
    </row>
    <row r="150" spans="6:11" ht="16.5">
      <c r="F150" s="367"/>
      <c r="G150" s="368"/>
      <c r="H150" s="367"/>
      <c r="I150" s="171"/>
      <c r="J150" s="180"/>
      <c r="K150" s="368"/>
    </row>
    <row r="151" spans="6:11" ht="16.5">
      <c r="F151" s="367"/>
      <c r="G151" s="368"/>
      <c r="H151" s="367"/>
      <c r="I151" s="171"/>
      <c r="J151" s="180"/>
      <c r="K151" s="368"/>
    </row>
    <row r="152" spans="6:11" ht="16.5">
      <c r="F152" s="367"/>
      <c r="G152" s="368"/>
      <c r="H152" s="367"/>
      <c r="I152" s="171"/>
      <c r="J152" s="180"/>
      <c r="K152" s="368"/>
    </row>
    <row r="153" spans="6:11" ht="16.5">
      <c r="F153" s="367"/>
      <c r="G153" s="368"/>
      <c r="H153" s="367"/>
      <c r="I153" s="171"/>
      <c r="J153" s="180"/>
      <c r="K153" s="368"/>
    </row>
    <row r="154" spans="6:11" ht="16.5">
      <c r="F154" s="367"/>
      <c r="G154" s="368"/>
      <c r="H154" s="367"/>
      <c r="I154" s="171"/>
      <c r="J154" s="180"/>
      <c r="K154" s="368"/>
    </row>
    <row r="155" spans="6:11" ht="16.5">
      <c r="F155" s="367"/>
      <c r="G155" s="368"/>
      <c r="H155" s="367"/>
      <c r="I155" s="171"/>
      <c r="J155" s="180"/>
      <c r="K155" s="368"/>
    </row>
    <row r="156" spans="6:11" ht="16.5">
      <c r="F156" s="367"/>
      <c r="G156" s="368"/>
      <c r="H156" s="367"/>
      <c r="I156" s="171"/>
      <c r="J156" s="180"/>
      <c r="K156" s="368"/>
    </row>
    <row r="157" spans="6:11" ht="16.5">
      <c r="F157" s="367"/>
      <c r="G157" s="368"/>
      <c r="H157" s="367"/>
      <c r="I157" s="171"/>
      <c r="J157" s="180"/>
      <c r="K157" s="368"/>
    </row>
    <row r="158" spans="6:11" ht="16.5">
      <c r="F158" s="367"/>
      <c r="G158" s="368"/>
      <c r="H158" s="367"/>
      <c r="I158" s="171"/>
      <c r="J158" s="180"/>
      <c r="K158" s="368"/>
    </row>
    <row r="159" spans="6:11" ht="16.5">
      <c r="F159" s="367"/>
      <c r="G159" s="368"/>
      <c r="H159" s="367"/>
      <c r="I159" s="171"/>
      <c r="J159" s="180"/>
      <c r="K159" s="368"/>
    </row>
    <row r="160" spans="6:11" ht="16.5">
      <c r="F160" s="367"/>
      <c r="G160" s="368"/>
      <c r="H160" s="367"/>
      <c r="I160" s="171"/>
      <c r="J160" s="180"/>
      <c r="K160" s="368"/>
    </row>
    <row r="161" spans="6:11" ht="16.5">
      <c r="F161" s="367"/>
      <c r="G161" s="368"/>
      <c r="H161" s="367"/>
      <c r="I161" s="171"/>
      <c r="J161" s="180"/>
      <c r="K161" s="368"/>
    </row>
    <row r="162" spans="6:11" ht="16.5">
      <c r="F162" s="367"/>
      <c r="G162" s="368"/>
      <c r="H162" s="367"/>
      <c r="I162" s="171"/>
      <c r="J162" s="180"/>
      <c r="K162" s="368"/>
    </row>
    <row r="163" spans="6:11" ht="16.5">
      <c r="F163" s="367"/>
      <c r="G163" s="368"/>
      <c r="H163" s="367"/>
      <c r="I163" s="171"/>
      <c r="J163" s="180"/>
      <c r="K163" s="368"/>
    </row>
    <row r="164" spans="6:11" ht="16.5">
      <c r="F164" s="367"/>
      <c r="G164" s="368"/>
      <c r="H164" s="367"/>
      <c r="I164" s="171"/>
      <c r="J164" s="180"/>
      <c r="K164" s="368"/>
    </row>
    <row r="165" spans="6:11" ht="16.5">
      <c r="F165" s="367"/>
      <c r="G165" s="368"/>
      <c r="H165" s="367"/>
      <c r="I165" s="171"/>
      <c r="J165" s="180"/>
      <c r="K165" s="368"/>
    </row>
    <row r="166" spans="6:11" ht="16.5">
      <c r="F166" s="367"/>
      <c r="G166" s="368"/>
      <c r="H166" s="367"/>
      <c r="I166" s="171"/>
      <c r="J166" s="180"/>
      <c r="K166" s="368"/>
    </row>
    <row r="167" spans="6:11" ht="16.5">
      <c r="F167" s="367"/>
      <c r="G167" s="368"/>
      <c r="H167" s="367"/>
      <c r="I167" s="171"/>
      <c r="J167" s="180"/>
      <c r="K167" s="368"/>
    </row>
    <row r="168" spans="6:11" ht="16.5">
      <c r="F168" s="367"/>
      <c r="G168" s="368"/>
      <c r="H168" s="367"/>
      <c r="I168" s="171"/>
      <c r="J168" s="180"/>
      <c r="K168" s="368"/>
    </row>
    <row r="169" spans="6:11" ht="16.5">
      <c r="F169" s="367"/>
      <c r="G169" s="368"/>
      <c r="H169" s="367"/>
      <c r="I169" s="171"/>
      <c r="J169" s="180"/>
      <c r="K169" s="368"/>
    </row>
    <row r="170" spans="6:11" ht="16.5">
      <c r="F170" s="367"/>
      <c r="G170" s="368"/>
      <c r="H170" s="367"/>
      <c r="I170" s="171"/>
      <c r="J170" s="180"/>
      <c r="K170" s="368"/>
    </row>
    <row r="171" spans="6:11" ht="16.5">
      <c r="F171" s="367"/>
      <c r="G171" s="368"/>
      <c r="H171" s="367"/>
      <c r="I171" s="171"/>
      <c r="J171" s="180"/>
      <c r="K171" s="368"/>
    </row>
    <row r="172" spans="6:11" ht="16.5">
      <c r="F172" s="367"/>
      <c r="G172" s="368"/>
      <c r="H172" s="367"/>
      <c r="I172" s="171"/>
      <c r="J172" s="180"/>
      <c r="K172" s="368"/>
    </row>
    <row r="173" spans="6:11" ht="16.5">
      <c r="F173" s="367"/>
      <c r="G173" s="368"/>
      <c r="H173" s="367"/>
      <c r="I173" s="171"/>
      <c r="J173" s="180"/>
      <c r="K173" s="368"/>
    </row>
    <row r="174" spans="6:11" ht="16.5">
      <c r="F174" s="367"/>
      <c r="G174" s="368"/>
      <c r="H174" s="367"/>
      <c r="I174" s="171"/>
      <c r="J174" s="180"/>
      <c r="K174" s="368"/>
    </row>
    <row r="175" spans="6:11" ht="16.5">
      <c r="F175" s="367"/>
      <c r="G175" s="368"/>
      <c r="H175" s="367"/>
      <c r="I175" s="171"/>
      <c r="J175" s="180"/>
      <c r="K175" s="368"/>
    </row>
    <row r="176" spans="6:11" ht="16.5">
      <c r="F176" s="367"/>
      <c r="G176" s="368"/>
      <c r="H176" s="367"/>
      <c r="I176" s="171"/>
      <c r="J176" s="180"/>
      <c r="K176" s="368"/>
    </row>
    <row r="177" spans="6:11" ht="16.5">
      <c r="F177" s="367"/>
      <c r="G177" s="368"/>
      <c r="H177" s="367"/>
      <c r="I177" s="171"/>
      <c r="J177" s="180"/>
      <c r="K177" s="368"/>
    </row>
    <row r="178" spans="6:11" ht="16.5">
      <c r="F178" s="367"/>
      <c r="G178" s="368"/>
      <c r="H178" s="367"/>
      <c r="I178" s="171"/>
      <c r="J178" s="180"/>
      <c r="K178" s="368"/>
    </row>
    <row r="179" spans="6:11" ht="16.5">
      <c r="F179" s="367"/>
      <c r="G179" s="368"/>
      <c r="H179" s="367"/>
      <c r="I179" s="171"/>
      <c r="J179" s="180"/>
      <c r="K179" s="368"/>
    </row>
    <row r="180" spans="6:11" ht="16.5">
      <c r="F180" s="367"/>
      <c r="G180" s="368"/>
      <c r="H180" s="367"/>
      <c r="I180" s="171"/>
      <c r="J180" s="180"/>
      <c r="K180" s="368"/>
    </row>
    <row r="181" spans="6:11" ht="16.5">
      <c r="F181" s="367"/>
      <c r="G181" s="368"/>
      <c r="H181" s="367"/>
      <c r="I181" s="171"/>
      <c r="J181" s="180"/>
      <c r="K181" s="368"/>
    </row>
    <row r="182" spans="6:11" ht="16.5">
      <c r="F182" s="367"/>
      <c r="G182" s="368"/>
      <c r="H182" s="367"/>
      <c r="I182" s="171"/>
      <c r="J182" s="180"/>
      <c r="K182" s="368"/>
    </row>
    <row r="183" spans="6:11" ht="16.5">
      <c r="F183" s="367"/>
      <c r="G183" s="368"/>
      <c r="H183" s="367"/>
      <c r="I183" s="171"/>
      <c r="J183" s="180"/>
      <c r="K183" s="368"/>
    </row>
    <row r="184" spans="6:11" ht="16.5">
      <c r="F184" s="367"/>
      <c r="G184" s="368"/>
      <c r="H184" s="367"/>
      <c r="I184" s="171"/>
      <c r="J184" s="180"/>
      <c r="K184" s="368"/>
    </row>
    <row r="185" spans="6:11" ht="16.5">
      <c r="F185" s="367"/>
      <c r="G185" s="368"/>
      <c r="H185" s="367"/>
      <c r="I185" s="171"/>
      <c r="J185" s="180"/>
      <c r="K185" s="368"/>
    </row>
    <row r="186" spans="6:11" ht="16.5">
      <c r="F186" s="367"/>
      <c r="G186" s="368"/>
      <c r="H186" s="367"/>
      <c r="I186" s="171"/>
      <c r="J186" s="180"/>
      <c r="K186" s="368"/>
    </row>
    <row r="187" spans="6:11" ht="16.5">
      <c r="F187" s="367"/>
      <c r="G187" s="368"/>
      <c r="H187" s="367"/>
      <c r="I187" s="171"/>
      <c r="J187" s="180"/>
      <c r="K187" s="368"/>
    </row>
    <row r="188" ht="16.5">
      <c r="F188" s="382"/>
    </row>
    <row r="189" ht="16.5">
      <c r="F189" s="382"/>
    </row>
    <row r="190" ht="16.5">
      <c r="F190" s="382"/>
    </row>
    <row r="191" ht="16.5">
      <c r="F191" s="382"/>
    </row>
    <row r="192" ht="16.5">
      <c r="F192" s="382"/>
    </row>
    <row r="193" spans="1:10" s="378" customFormat="1" ht="16.5">
      <c r="A193" s="41"/>
      <c r="B193" s="44"/>
      <c r="C193" s="41"/>
      <c r="D193" s="41"/>
      <c r="E193" s="41"/>
      <c r="F193" s="382"/>
      <c r="H193" s="382"/>
      <c r="I193" s="41"/>
      <c r="J193" s="44"/>
    </row>
    <row r="194" spans="1:10" s="378" customFormat="1" ht="16.5">
      <c r="A194" s="41"/>
      <c r="B194" s="44"/>
      <c r="C194" s="41"/>
      <c r="D194" s="41"/>
      <c r="E194" s="41"/>
      <c r="F194" s="382"/>
      <c r="H194" s="382"/>
      <c r="I194" s="41"/>
      <c r="J194" s="44"/>
    </row>
    <row r="195" spans="1:10" s="378" customFormat="1" ht="16.5">
      <c r="A195" s="41"/>
      <c r="B195" s="44"/>
      <c r="C195" s="41"/>
      <c r="D195" s="41"/>
      <c r="E195" s="41"/>
      <c r="F195" s="382"/>
      <c r="H195" s="382"/>
      <c r="I195" s="41"/>
      <c r="J195" s="44"/>
    </row>
    <row r="196" spans="1:10" s="378" customFormat="1" ht="16.5">
      <c r="A196" s="41"/>
      <c r="B196" s="44"/>
      <c r="C196" s="41"/>
      <c r="D196" s="41"/>
      <c r="E196" s="41"/>
      <c r="F196" s="382"/>
      <c r="H196" s="382"/>
      <c r="I196" s="41"/>
      <c r="J196" s="44"/>
    </row>
    <row r="197" spans="1:10" s="378" customFormat="1" ht="16.5">
      <c r="A197" s="41"/>
      <c r="B197" s="44"/>
      <c r="C197" s="41"/>
      <c r="D197" s="41"/>
      <c r="E197" s="41"/>
      <c r="F197" s="382"/>
      <c r="H197" s="382"/>
      <c r="I197" s="41"/>
      <c r="J197" s="44"/>
    </row>
    <row r="198" spans="1:10" s="378" customFormat="1" ht="16.5">
      <c r="A198" s="41"/>
      <c r="B198" s="44"/>
      <c r="C198" s="41"/>
      <c r="D198" s="41"/>
      <c r="E198" s="41"/>
      <c r="F198" s="382"/>
      <c r="H198" s="382"/>
      <c r="I198" s="41"/>
      <c r="J198" s="44"/>
    </row>
    <row r="199" spans="1:10" s="378" customFormat="1" ht="16.5">
      <c r="A199" s="41"/>
      <c r="B199" s="44"/>
      <c r="C199" s="41"/>
      <c r="D199" s="41"/>
      <c r="E199" s="41"/>
      <c r="F199" s="382"/>
      <c r="H199" s="382"/>
      <c r="I199" s="41"/>
      <c r="J199" s="44"/>
    </row>
    <row r="200" spans="1:10" s="378" customFormat="1" ht="16.5">
      <c r="A200" s="41"/>
      <c r="B200" s="44"/>
      <c r="C200" s="41"/>
      <c r="D200" s="41"/>
      <c r="E200" s="41"/>
      <c r="F200" s="382"/>
      <c r="H200" s="382"/>
      <c r="I200" s="41"/>
      <c r="J200" s="44"/>
    </row>
    <row r="201" spans="1:10" s="378" customFormat="1" ht="16.5">
      <c r="A201" s="41"/>
      <c r="B201" s="44"/>
      <c r="C201" s="41"/>
      <c r="D201" s="41"/>
      <c r="E201" s="41"/>
      <c r="F201" s="382"/>
      <c r="H201" s="382"/>
      <c r="I201" s="41"/>
      <c r="J201" s="44"/>
    </row>
    <row r="202" spans="1:10" s="378" customFormat="1" ht="16.5">
      <c r="A202" s="41"/>
      <c r="B202" s="44"/>
      <c r="C202" s="41"/>
      <c r="D202" s="41"/>
      <c r="E202" s="41"/>
      <c r="F202" s="382"/>
      <c r="H202" s="382"/>
      <c r="I202" s="41"/>
      <c r="J202" s="44"/>
    </row>
    <row r="203" spans="1:10" s="378" customFormat="1" ht="16.5">
      <c r="A203" s="41"/>
      <c r="B203" s="44"/>
      <c r="C203" s="41"/>
      <c r="D203" s="41"/>
      <c r="E203" s="41"/>
      <c r="F203" s="382"/>
      <c r="H203" s="382"/>
      <c r="I203" s="41"/>
      <c r="J203" s="44"/>
    </row>
    <row r="204" spans="1:10" s="378" customFormat="1" ht="16.5">
      <c r="A204" s="41"/>
      <c r="B204" s="44"/>
      <c r="C204" s="41"/>
      <c r="D204" s="41"/>
      <c r="E204" s="41"/>
      <c r="F204" s="382"/>
      <c r="H204" s="382"/>
      <c r="I204" s="41"/>
      <c r="J204" s="44"/>
    </row>
    <row r="205" spans="1:10" s="378" customFormat="1" ht="16.5">
      <c r="A205" s="41"/>
      <c r="B205" s="44"/>
      <c r="C205" s="41"/>
      <c r="D205" s="41"/>
      <c r="E205" s="41"/>
      <c r="F205" s="382"/>
      <c r="H205" s="382"/>
      <c r="I205" s="41"/>
      <c r="J205" s="44"/>
    </row>
    <row r="206" spans="1:10" s="378" customFormat="1" ht="16.5">
      <c r="A206" s="41"/>
      <c r="B206" s="44"/>
      <c r="C206" s="41"/>
      <c r="D206" s="41"/>
      <c r="E206" s="41"/>
      <c r="F206" s="382"/>
      <c r="H206" s="382"/>
      <c r="I206" s="41"/>
      <c r="J206" s="44"/>
    </row>
    <row r="207" spans="1:10" s="378" customFormat="1" ht="16.5">
      <c r="A207" s="41"/>
      <c r="B207" s="44"/>
      <c r="C207" s="41"/>
      <c r="D207" s="41"/>
      <c r="E207" s="41"/>
      <c r="F207" s="382"/>
      <c r="H207" s="382"/>
      <c r="I207" s="41"/>
      <c r="J207" s="44"/>
    </row>
    <row r="208" spans="1:10" s="378" customFormat="1" ht="16.5">
      <c r="A208" s="41"/>
      <c r="B208" s="44"/>
      <c r="C208" s="41"/>
      <c r="D208" s="41"/>
      <c r="E208" s="41"/>
      <c r="F208" s="382"/>
      <c r="H208" s="382"/>
      <c r="I208" s="41"/>
      <c r="J208" s="44"/>
    </row>
    <row r="209" spans="1:10" s="378" customFormat="1" ht="16.5">
      <c r="A209" s="41"/>
      <c r="B209" s="44"/>
      <c r="C209" s="41"/>
      <c r="D209" s="41"/>
      <c r="E209" s="41"/>
      <c r="F209" s="382"/>
      <c r="H209" s="382"/>
      <c r="I209" s="41"/>
      <c r="J209" s="44"/>
    </row>
    <row r="210" spans="1:10" s="378" customFormat="1" ht="16.5">
      <c r="A210" s="41"/>
      <c r="B210" s="44"/>
      <c r="C210" s="41"/>
      <c r="D210" s="41"/>
      <c r="E210" s="41"/>
      <c r="F210" s="382"/>
      <c r="H210" s="382"/>
      <c r="I210" s="41"/>
      <c r="J210" s="44"/>
    </row>
    <row r="211" spans="1:10" s="378" customFormat="1" ht="16.5">
      <c r="A211" s="41"/>
      <c r="B211" s="44"/>
      <c r="C211" s="41"/>
      <c r="D211" s="41"/>
      <c r="E211" s="41"/>
      <c r="F211" s="382"/>
      <c r="H211" s="382"/>
      <c r="I211" s="41"/>
      <c r="J211" s="44"/>
    </row>
    <row r="212" spans="1:10" s="378" customFormat="1" ht="16.5">
      <c r="A212" s="41"/>
      <c r="B212" s="44"/>
      <c r="C212" s="41"/>
      <c r="D212" s="41"/>
      <c r="E212" s="41"/>
      <c r="F212" s="382"/>
      <c r="H212" s="382"/>
      <c r="I212" s="41"/>
      <c r="J212" s="44"/>
    </row>
    <row r="213" spans="1:10" s="378" customFormat="1" ht="16.5">
      <c r="A213" s="41"/>
      <c r="B213" s="44"/>
      <c r="C213" s="41"/>
      <c r="D213" s="41"/>
      <c r="E213" s="41"/>
      <c r="F213" s="382"/>
      <c r="H213" s="382"/>
      <c r="I213" s="41"/>
      <c r="J213" s="44"/>
    </row>
    <row r="214" spans="1:10" s="378" customFormat="1" ht="16.5">
      <c r="A214" s="41"/>
      <c r="B214" s="44"/>
      <c r="C214" s="41"/>
      <c r="D214" s="41"/>
      <c r="E214" s="41"/>
      <c r="F214" s="382"/>
      <c r="H214" s="382"/>
      <c r="I214" s="41"/>
      <c r="J214" s="44"/>
    </row>
    <row r="215" spans="1:10" s="378" customFormat="1" ht="16.5">
      <c r="A215" s="41"/>
      <c r="B215" s="44"/>
      <c r="C215" s="41"/>
      <c r="D215" s="41"/>
      <c r="E215" s="41"/>
      <c r="F215" s="382"/>
      <c r="H215" s="382"/>
      <c r="I215" s="41"/>
      <c r="J215" s="44"/>
    </row>
    <row r="216" spans="1:10" s="378" customFormat="1" ht="16.5">
      <c r="A216" s="41"/>
      <c r="B216" s="44"/>
      <c r="C216" s="41"/>
      <c r="D216" s="41"/>
      <c r="E216" s="41"/>
      <c r="F216" s="382"/>
      <c r="H216" s="382"/>
      <c r="I216" s="41"/>
      <c r="J216" s="44"/>
    </row>
    <row r="217" spans="1:10" s="378" customFormat="1" ht="16.5">
      <c r="A217" s="41"/>
      <c r="B217" s="44"/>
      <c r="C217" s="41"/>
      <c r="D217" s="41"/>
      <c r="E217" s="41"/>
      <c r="F217" s="382"/>
      <c r="H217" s="382"/>
      <c r="I217" s="41"/>
      <c r="J217" s="44"/>
    </row>
    <row r="218" spans="1:10" s="378" customFormat="1" ht="16.5">
      <c r="A218" s="41"/>
      <c r="B218" s="44"/>
      <c r="C218" s="41"/>
      <c r="D218" s="41"/>
      <c r="E218" s="41"/>
      <c r="F218" s="382"/>
      <c r="H218" s="382"/>
      <c r="I218" s="41"/>
      <c r="J218" s="44"/>
    </row>
    <row r="219" spans="1:10" s="378" customFormat="1" ht="16.5">
      <c r="A219" s="41"/>
      <c r="B219" s="44"/>
      <c r="C219" s="41"/>
      <c r="D219" s="41"/>
      <c r="E219" s="41"/>
      <c r="F219" s="382"/>
      <c r="H219" s="382"/>
      <c r="I219" s="41"/>
      <c r="J219" s="44"/>
    </row>
    <row r="220" spans="1:10" s="378" customFormat="1" ht="16.5">
      <c r="A220" s="41"/>
      <c r="B220" s="44"/>
      <c r="C220" s="41"/>
      <c r="D220" s="41"/>
      <c r="E220" s="41"/>
      <c r="F220" s="382"/>
      <c r="H220" s="382"/>
      <c r="I220" s="41"/>
      <c r="J220" s="44"/>
    </row>
    <row r="221" spans="1:10" s="378" customFormat="1" ht="16.5">
      <c r="A221" s="41"/>
      <c r="B221" s="44"/>
      <c r="C221" s="41"/>
      <c r="D221" s="41"/>
      <c r="E221" s="41"/>
      <c r="F221" s="382"/>
      <c r="H221" s="382"/>
      <c r="I221" s="41"/>
      <c r="J221" s="44"/>
    </row>
    <row r="222" spans="1:10" s="378" customFormat="1" ht="16.5">
      <c r="A222" s="41"/>
      <c r="B222" s="44"/>
      <c r="C222" s="41"/>
      <c r="D222" s="41"/>
      <c r="E222" s="41"/>
      <c r="F222" s="382"/>
      <c r="H222" s="382"/>
      <c r="I222" s="41"/>
      <c r="J222" s="44"/>
    </row>
    <row r="223" spans="1:10" s="378" customFormat="1" ht="16.5">
      <c r="A223" s="41"/>
      <c r="B223" s="44"/>
      <c r="C223" s="41"/>
      <c r="D223" s="41"/>
      <c r="E223" s="41"/>
      <c r="F223" s="382"/>
      <c r="H223" s="382"/>
      <c r="I223" s="41"/>
      <c r="J223" s="44"/>
    </row>
    <row r="224" spans="1:10" s="378" customFormat="1" ht="16.5">
      <c r="A224" s="41"/>
      <c r="B224" s="44"/>
      <c r="C224" s="41"/>
      <c r="D224" s="41"/>
      <c r="E224" s="41"/>
      <c r="F224" s="382"/>
      <c r="H224" s="382"/>
      <c r="I224" s="41"/>
      <c r="J224" s="44"/>
    </row>
    <row r="225" spans="1:10" s="378" customFormat="1" ht="16.5">
      <c r="A225" s="41"/>
      <c r="B225" s="44"/>
      <c r="C225" s="41"/>
      <c r="D225" s="41"/>
      <c r="E225" s="41"/>
      <c r="F225" s="382"/>
      <c r="H225" s="382"/>
      <c r="I225" s="41"/>
      <c r="J225" s="44"/>
    </row>
    <row r="226" spans="1:10" s="378" customFormat="1" ht="16.5">
      <c r="A226" s="41"/>
      <c r="B226" s="44"/>
      <c r="C226" s="41"/>
      <c r="D226" s="41"/>
      <c r="E226" s="41"/>
      <c r="F226" s="382"/>
      <c r="H226" s="382"/>
      <c r="I226" s="41"/>
      <c r="J226" s="44"/>
    </row>
    <row r="227" spans="1:10" s="378" customFormat="1" ht="16.5">
      <c r="A227" s="41"/>
      <c r="B227" s="44"/>
      <c r="C227" s="41"/>
      <c r="D227" s="41"/>
      <c r="E227" s="41"/>
      <c r="F227" s="382"/>
      <c r="H227" s="382"/>
      <c r="I227" s="41"/>
      <c r="J227" s="44"/>
    </row>
    <row r="228" spans="1:10" s="378" customFormat="1" ht="16.5">
      <c r="A228" s="41"/>
      <c r="B228" s="44"/>
      <c r="C228" s="41"/>
      <c r="D228" s="41"/>
      <c r="E228" s="41"/>
      <c r="F228" s="382"/>
      <c r="H228" s="382"/>
      <c r="I228" s="41"/>
      <c r="J228" s="44"/>
    </row>
    <row r="229" spans="1:10" s="378" customFormat="1" ht="16.5">
      <c r="A229" s="41"/>
      <c r="B229" s="44"/>
      <c r="C229" s="41"/>
      <c r="D229" s="41"/>
      <c r="E229" s="41"/>
      <c r="F229" s="382"/>
      <c r="H229" s="382"/>
      <c r="I229" s="41"/>
      <c r="J229" s="44"/>
    </row>
    <row r="230" spans="1:10" s="378" customFormat="1" ht="16.5">
      <c r="A230" s="41"/>
      <c r="B230" s="44"/>
      <c r="C230" s="41"/>
      <c r="D230" s="41"/>
      <c r="E230" s="41"/>
      <c r="F230" s="382"/>
      <c r="H230" s="382"/>
      <c r="I230" s="41"/>
      <c r="J230" s="44"/>
    </row>
    <row r="231" spans="1:10" s="378" customFormat="1" ht="16.5">
      <c r="A231" s="41"/>
      <c r="B231" s="44"/>
      <c r="C231" s="41"/>
      <c r="D231" s="41"/>
      <c r="E231" s="41"/>
      <c r="F231" s="382"/>
      <c r="H231" s="382"/>
      <c r="I231" s="41"/>
      <c r="J231" s="44"/>
    </row>
    <row r="232" spans="1:10" s="378" customFormat="1" ht="16.5">
      <c r="A232" s="41"/>
      <c r="B232" s="44"/>
      <c r="C232" s="41"/>
      <c r="D232" s="41"/>
      <c r="E232" s="41"/>
      <c r="F232" s="382"/>
      <c r="H232" s="382"/>
      <c r="I232" s="41"/>
      <c r="J232" s="44"/>
    </row>
    <row r="233" spans="1:10" s="378" customFormat="1" ht="16.5">
      <c r="A233" s="41"/>
      <c r="B233" s="44"/>
      <c r="C233" s="41"/>
      <c r="D233" s="41"/>
      <c r="E233" s="41"/>
      <c r="F233" s="382"/>
      <c r="H233" s="382"/>
      <c r="I233" s="41"/>
      <c r="J233" s="44"/>
    </row>
    <row r="234" spans="1:10" s="378" customFormat="1" ht="16.5">
      <c r="A234" s="41"/>
      <c r="B234" s="44"/>
      <c r="C234" s="41"/>
      <c r="D234" s="41"/>
      <c r="E234" s="41"/>
      <c r="F234" s="382"/>
      <c r="H234" s="382"/>
      <c r="I234" s="41"/>
      <c r="J234" s="44"/>
    </row>
    <row r="235" spans="1:10" s="378" customFormat="1" ht="16.5">
      <c r="A235" s="41"/>
      <c r="B235" s="44"/>
      <c r="C235" s="41"/>
      <c r="D235" s="41"/>
      <c r="E235" s="41"/>
      <c r="F235" s="382"/>
      <c r="H235" s="382"/>
      <c r="I235" s="41"/>
      <c r="J235" s="44"/>
    </row>
  </sheetData>
  <sheetProtection/>
  <mergeCells count="78">
    <mergeCell ref="J2:K2"/>
    <mergeCell ref="E3:G3"/>
    <mergeCell ref="H3:I3"/>
    <mergeCell ref="E4:G4"/>
    <mergeCell ref="H4:I4"/>
    <mergeCell ref="A5:A58"/>
    <mergeCell ref="B5:B10"/>
    <mergeCell ref="C5:C10"/>
    <mergeCell ref="D5:D14"/>
    <mergeCell ref="E5:E10"/>
    <mergeCell ref="B11:B14"/>
    <mergeCell ref="C11:C14"/>
    <mergeCell ref="E11:E14"/>
    <mergeCell ref="B15:B21"/>
    <mergeCell ref="C15:C21"/>
    <mergeCell ref="D15:D26"/>
    <mergeCell ref="E15:E21"/>
    <mergeCell ref="B22:B26"/>
    <mergeCell ref="C22:C26"/>
    <mergeCell ref="E22:E26"/>
    <mergeCell ref="B27:B32"/>
    <mergeCell ref="C27:C32"/>
    <mergeCell ref="D27:D36"/>
    <mergeCell ref="E27:E32"/>
    <mergeCell ref="B33:B36"/>
    <mergeCell ref="C33:C36"/>
    <mergeCell ref="E33:E36"/>
    <mergeCell ref="B37:B41"/>
    <mergeCell ref="C37:C41"/>
    <mergeCell ref="D37:D45"/>
    <mergeCell ref="E37:E41"/>
    <mergeCell ref="B42:B45"/>
    <mergeCell ref="C42:C45"/>
    <mergeCell ref="E42:E45"/>
    <mergeCell ref="B46:B49"/>
    <mergeCell ref="C46:C49"/>
    <mergeCell ref="D46:D49"/>
    <mergeCell ref="E46:E49"/>
    <mergeCell ref="B50:B53"/>
    <mergeCell ref="C50:C53"/>
    <mergeCell ref="D50:D53"/>
    <mergeCell ref="E50:E53"/>
    <mergeCell ref="B54:B57"/>
    <mergeCell ref="C54:C57"/>
    <mergeCell ref="D54:D57"/>
    <mergeCell ref="E54:E57"/>
    <mergeCell ref="A59:A90"/>
    <mergeCell ref="B59:B62"/>
    <mergeCell ref="C59:C62"/>
    <mergeCell ref="D59:D66"/>
    <mergeCell ref="E59:E62"/>
    <mergeCell ref="B63:B66"/>
    <mergeCell ref="C63:C66"/>
    <mergeCell ref="E63:E66"/>
    <mergeCell ref="B67:B70"/>
    <mergeCell ref="C67:C70"/>
    <mergeCell ref="D67:D74"/>
    <mergeCell ref="E67:E70"/>
    <mergeCell ref="B71:B74"/>
    <mergeCell ref="C71:C74"/>
    <mergeCell ref="E71:E74"/>
    <mergeCell ref="C75:C78"/>
    <mergeCell ref="D75:D78"/>
    <mergeCell ref="E75:E78"/>
    <mergeCell ref="B79:B82"/>
    <mergeCell ref="C79:C82"/>
    <mergeCell ref="D79:D82"/>
    <mergeCell ref="E79:E82"/>
    <mergeCell ref="A1:M1"/>
    <mergeCell ref="B83:B86"/>
    <mergeCell ref="C83:C86"/>
    <mergeCell ref="D83:D86"/>
    <mergeCell ref="E83:E86"/>
    <mergeCell ref="B87:B90"/>
    <mergeCell ref="C87:C90"/>
    <mergeCell ref="D87:D90"/>
    <mergeCell ref="E87:E90"/>
    <mergeCell ref="B75:B78"/>
  </mergeCells>
  <printOptions gridLines="1" horizontalCentered="1"/>
  <pageMargins left="0" right="0" top="0.29" bottom="0.34" header="0.17" footer="0.14"/>
  <pageSetup horizontalDpi="600" verticalDpi="600" orientation="landscape" paperSize="9" scale="98" r:id="rId1"/>
  <headerFooter alignWithMargins="0">
    <oddFooter>&amp;L&amp;6&amp;Z&amp;F&amp;R&amp;6Pg._&amp;P/&amp;N</oddFooter>
  </headerFooter>
  <rowBreaks count="3" manualBreakCount="3">
    <brk id="26" max="255" man="1"/>
    <brk id="53" max="255" man="1"/>
    <brk id="82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00FF"/>
  </sheetPr>
  <dimension ref="A1:N63"/>
  <sheetViews>
    <sheetView view="pageBreakPreview" zoomScaleSheetLayoutView="100" zoomScalePageLayoutView="0" workbookViewId="0" topLeftCell="A1">
      <pane ySplit="5" topLeftCell="A51" activePane="bottomLeft" state="frozen"/>
      <selection pane="topLeft" activeCell="A1" sqref="A1"/>
      <selection pane="bottomLeft" activeCell="A56" sqref="A56"/>
    </sheetView>
  </sheetViews>
  <sheetFormatPr defaultColWidth="9.140625" defaultRowHeight="12.75"/>
  <cols>
    <col min="1" max="1" width="5.00390625" style="109" customWidth="1"/>
    <col min="2" max="2" width="26.8515625" style="108" customWidth="1"/>
    <col min="3" max="3" width="9.140625" style="109" customWidth="1"/>
    <col min="4" max="4" width="10.140625" style="74" customWidth="1"/>
    <col min="5" max="5" width="11.8515625" style="109" customWidth="1"/>
    <col min="6" max="6" width="7.8515625" style="109" customWidth="1"/>
    <col min="7" max="7" width="8.7109375" style="109" customWidth="1"/>
    <col min="8" max="8" width="14.00390625" style="77" customWidth="1"/>
    <col min="9" max="9" width="11.421875" style="77" customWidth="1"/>
    <col min="10" max="10" width="10.140625" style="74" customWidth="1"/>
    <col min="11" max="11" width="10.28125" style="74" customWidth="1"/>
    <col min="12" max="12" width="15.28125" style="74" customWidth="1"/>
    <col min="13" max="13" width="13.7109375" style="74" customWidth="1"/>
    <col min="14" max="16384" width="9.140625" style="74" customWidth="1"/>
  </cols>
  <sheetData>
    <row r="1" spans="1:13" ht="22.5" customHeight="1">
      <c r="A1" s="633" t="s">
        <v>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  <c r="L1" s="633"/>
      <c r="M1" s="633"/>
    </row>
    <row r="2" spans="1:12" ht="32.25" customHeight="1">
      <c r="A2" s="634" t="s">
        <v>267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</row>
    <row r="3" spans="1:13" ht="15" customHeight="1">
      <c r="A3" s="635" t="s">
        <v>268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</row>
    <row r="4" spans="1:13" s="41" customFormat="1" ht="49.5" customHeight="1">
      <c r="A4" s="84" t="s">
        <v>15</v>
      </c>
      <c r="B4" s="84" t="s">
        <v>16</v>
      </c>
      <c r="C4" s="84" t="s">
        <v>265</v>
      </c>
      <c r="D4" s="84" t="s">
        <v>85</v>
      </c>
      <c r="E4" s="789" t="s">
        <v>157</v>
      </c>
      <c r="F4" s="790"/>
      <c r="G4" s="791"/>
      <c r="H4" s="84" t="s">
        <v>158</v>
      </c>
      <c r="I4" s="84" t="s">
        <v>279</v>
      </c>
      <c r="J4" s="84" t="s">
        <v>266</v>
      </c>
      <c r="K4" s="84" t="s">
        <v>190</v>
      </c>
      <c r="L4" s="84" t="s">
        <v>41</v>
      </c>
      <c r="M4" s="84" t="s">
        <v>42</v>
      </c>
    </row>
    <row r="5" spans="1:13" s="41" customFormat="1" ht="18.75" customHeight="1">
      <c r="A5" s="85" t="s">
        <v>17</v>
      </c>
      <c r="B5" s="85" t="s">
        <v>18</v>
      </c>
      <c r="C5" s="787" t="s">
        <v>19</v>
      </c>
      <c r="D5" s="787"/>
      <c r="E5" s="792" t="s">
        <v>30</v>
      </c>
      <c r="F5" s="793"/>
      <c r="G5" s="794"/>
      <c r="H5" s="85" t="s">
        <v>43</v>
      </c>
      <c r="I5" s="85" t="s">
        <v>44</v>
      </c>
      <c r="J5" s="85" t="s">
        <v>45</v>
      </c>
      <c r="K5" s="85" t="s">
        <v>46</v>
      </c>
      <c r="L5" s="85" t="s">
        <v>47</v>
      </c>
      <c r="M5" s="85" t="s">
        <v>48</v>
      </c>
    </row>
    <row r="6" spans="1:13" s="41" customFormat="1" ht="18.75" customHeight="1">
      <c r="A6" s="57"/>
      <c r="B6" s="69" t="s">
        <v>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4"/>
    </row>
    <row r="7" spans="1:12" s="54" customFormat="1" ht="16.5" customHeight="1">
      <c r="A7" s="59"/>
      <c r="B7" s="68" t="s">
        <v>2</v>
      </c>
      <c r="C7" s="55"/>
      <c r="D7" s="69"/>
      <c r="E7" s="60"/>
      <c r="F7" s="60"/>
      <c r="G7" s="60"/>
      <c r="H7" s="69"/>
      <c r="I7" s="69"/>
      <c r="J7" s="60"/>
      <c r="K7" s="60"/>
      <c r="L7" s="55"/>
    </row>
    <row r="8" spans="1:13" s="54" customFormat="1" ht="18.75" customHeight="1">
      <c r="A8" s="573">
        <v>1</v>
      </c>
      <c r="B8" s="809" t="s">
        <v>4</v>
      </c>
      <c r="C8" s="586">
        <v>125</v>
      </c>
      <c r="D8" s="586"/>
      <c r="E8" s="586" t="s">
        <v>821</v>
      </c>
      <c r="F8" s="58" t="s">
        <v>49</v>
      </c>
      <c r="G8" s="58"/>
      <c r="H8" s="55" t="s">
        <v>280</v>
      </c>
      <c r="I8" s="58">
        <v>50</v>
      </c>
      <c r="J8" s="58">
        <v>69.79</v>
      </c>
      <c r="K8" s="58"/>
      <c r="M8" s="54" t="s">
        <v>277</v>
      </c>
    </row>
    <row r="9" spans="1:11" s="54" customFormat="1" ht="18.75" customHeight="1">
      <c r="A9" s="573"/>
      <c r="B9" s="809"/>
      <c r="C9" s="586"/>
      <c r="D9" s="586"/>
      <c r="E9" s="586"/>
      <c r="F9" s="58" t="s">
        <v>61</v>
      </c>
      <c r="G9" s="58"/>
      <c r="H9" s="55"/>
      <c r="I9" s="58"/>
      <c r="J9" s="58"/>
      <c r="K9" s="58"/>
    </row>
    <row r="10" spans="1:11" s="54" customFormat="1" ht="18.75" customHeight="1">
      <c r="A10" s="573"/>
      <c r="B10" s="809"/>
      <c r="C10" s="586"/>
      <c r="D10" s="586"/>
      <c r="E10" s="586"/>
      <c r="F10" s="58" t="s">
        <v>62</v>
      </c>
      <c r="G10" s="58"/>
      <c r="H10" s="55"/>
      <c r="I10" s="58"/>
      <c r="J10" s="58"/>
      <c r="K10" s="58"/>
    </row>
    <row r="11" spans="1:14" s="54" customFormat="1" ht="18.75" customHeight="1">
      <c r="A11" s="573"/>
      <c r="B11" s="809"/>
      <c r="C11" s="586"/>
      <c r="D11" s="586"/>
      <c r="E11" s="586"/>
      <c r="F11" s="60" t="s">
        <v>28</v>
      </c>
      <c r="G11" s="60">
        <v>113.18</v>
      </c>
      <c r="H11" s="105"/>
      <c r="I11" s="60"/>
      <c r="J11" s="60">
        <f>SUM(J8:J10)</f>
        <v>69.79</v>
      </c>
      <c r="K11" s="58"/>
      <c r="N11" s="104"/>
    </row>
    <row r="12" spans="1:11" s="54" customFormat="1" ht="16.5" customHeight="1">
      <c r="A12" s="573">
        <v>2</v>
      </c>
      <c r="B12" s="809" t="s">
        <v>5</v>
      </c>
      <c r="C12" s="586">
        <v>2</v>
      </c>
      <c r="D12" s="586"/>
      <c r="E12" s="586" t="s">
        <v>822</v>
      </c>
      <c r="F12" s="58" t="s">
        <v>49</v>
      </c>
      <c r="G12" s="58">
        <v>20</v>
      </c>
      <c r="H12" s="55" t="s">
        <v>57</v>
      </c>
      <c r="I12" s="58">
        <v>20</v>
      </c>
      <c r="J12" s="58"/>
      <c r="K12" s="61"/>
    </row>
    <row r="13" spans="1:11" s="54" customFormat="1" ht="16.5" customHeight="1">
      <c r="A13" s="573"/>
      <c r="B13" s="809"/>
      <c r="C13" s="586"/>
      <c r="D13" s="586"/>
      <c r="E13" s="586"/>
      <c r="F13" s="58" t="s">
        <v>61</v>
      </c>
      <c r="G13" s="58">
        <v>2</v>
      </c>
      <c r="H13" s="55" t="s">
        <v>69</v>
      </c>
      <c r="I13" s="58"/>
      <c r="J13" s="58">
        <v>2</v>
      </c>
      <c r="K13" s="61"/>
    </row>
    <row r="14" spans="1:11" s="54" customFormat="1" ht="16.5" customHeight="1">
      <c r="A14" s="573"/>
      <c r="B14" s="809"/>
      <c r="C14" s="586"/>
      <c r="D14" s="586"/>
      <c r="E14" s="586"/>
      <c r="F14" s="58" t="s">
        <v>62</v>
      </c>
      <c r="G14" s="58"/>
      <c r="H14" s="55"/>
      <c r="I14" s="58"/>
      <c r="J14" s="58"/>
      <c r="K14" s="61"/>
    </row>
    <row r="15" spans="1:11" s="54" customFormat="1" ht="16.5" customHeight="1">
      <c r="A15" s="573"/>
      <c r="B15" s="809"/>
      <c r="C15" s="586"/>
      <c r="D15" s="586"/>
      <c r="E15" s="586"/>
      <c r="F15" s="60" t="s">
        <v>28</v>
      </c>
      <c r="G15" s="60">
        <f>SUM(G12:G14)</f>
        <v>22</v>
      </c>
      <c r="H15" s="55"/>
      <c r="I15" s="58"/>
      <c r="J15" s="60">
        <f>SUM(J12:J14)</f>
        <v>2</v>
      </c>
      <c r="K15" s="61"/>
    </row>
    <row r="16" spans="1:12" s="54" customFormat="1" ht="21" customHeight="1">
      <c r="A16" s="573">
        <v>3</v>
      </c>
      <c r="B16" s="809" t="s">
        <v>6</v>
      </c>
      <c r="C16" s="586">
        <v>60.69</v>
      </c>
      <c r="D16" s="586"/>
      <c r="E16" s="586" t="s">
        <v>823</v>
      </c>
      <c r="F16" s="58" t="s">
        <v>49</v>
      </c>
      <c r="G16" s="58">
        <v>100.57</v>
      </c>
      <c r="H16" s="55" t="s">
        <v>79</v>
      </c>
      <c r="I16" s="58"/>
      <c r="J16" s="58">
        <v>54.69</v>
      </c>
      <c r="K16" s="58"/>
      <c r="L16" s="54" t="s">
        <v>833</v>
      </c>
    </row>
    <row r="17" spans="1:11" s="54" customFormat="1" ht="21" customHeight="1">
      <c r="A17" s="573"/>
      <c r="B17" s="809"/>
      <c r="C17" s="586"/>
      <c r="D17" s="586"/>
      <c r="E17" s="586"/>
      <c r="F17" s="58" t="s">
        <v>61</v>
      </c>
      <c r="G17" s="58">
        <v>10.06</v>
      </c>
      <c r="H17" s="55" t="s">
        <v>332</v>
      </c>
      <c r="I17" s="58"/>
      <c r="J17" s="58">
        <v>3</v>
      </c>
      <c r="K17" s="58"/>
    </row>
    <row r="18" spans="1:11" s="54" customFormat="1" ht="21" customHeight="1">
      <c r="A18" s="573"/>
      <c r="B18" s="809"/>
      <c r="C18" s="586"/>
      <c r="D18" s="586"/>
      <c r="E18" s="586"/>
      <c r="F18" s="58" t="s">
        <v>62</v>
      </c>
      <c r="G18" s="58">
        <v>10.06</v>
      </c>
      <c r="H18" s="55" t="s">
        <v>334</v>
      </c>
      <c r="I18" s="58"/>
      <c r="J18" s="58">
        <v>3</v>
      </c>
      <c r="K18" s="58"/>
    </row>
    <row r="19" spans="1:11" s="54" customFormat="1" ht="21" customHeight="1">
      <c r="A19" s="573"/>
      <c r="B19" s="809"/>
      <c r="C19" s="586"/>
      <c r="D19" s="586"/>
      <c r="E19" s="586"/>
      <c r="F19" s="60" t="s">
        <v>28</v>
      </c>
      <c r="G19" s="60">
        <f>SUM(G16:G18)</f>
        <v>120.69</v>
      </c>
      <c r="H19" s="55"/>
      <c r="I19" s="58"/>
      <c r="J19" s="60">
        <f>SUM(J16:J18)</f>
        <v>60.69</v>
      </c>
      <c r="K19" s="58"/>
    </row>
    <row r="20" spans="1:11" s="54" customFormat="1" ht="21" customHeight="1">
      <c r="A20" s="573">
        <v>4</v>
      </c>
      <c r="B20" s="809" t="s">
        <v>7</v>
      </c>
      <c r="C20" s="586">
        <v>3.34</v>
      </c>
      <c r="D20" s="586"/>
      <c r="E20" s="586" t="s">
        <v>826</v>
      </c>
      <c r="F20" s="58" t="s">
        <v>49</v>
      </c>
      <c r="G20" s="405">
        <v>19.478</v>
      </c>
      <c r="H20" s="55" t="s">
        <v>140</v>
      </c>
      <c r="I20" s="58">
        <v>20</v>
      </c>
      <c r="J20" s="58">
        <v>1.48</v>
      </c>
      <c r="K20" s="58"/>
    </row>
    <row r="21" spans="1:11" s="54" customFormat="1" ht="21" customHeight="1">
      <c r="A21" s="573"/>
      <c r="B21" s="809"/>
      <c r="C21" s="586"/>
      <c r="D21" s="586"/>
      <c r="E21" s="586"/>
      <c r="F21" s="58" t="s">
        <v>61</v>
      </c>
      <c r="G21" s="58">
        <v>1.93</v>
      </c>
      <c r="H21" s="55" t="s">
        <v>69</v>
      </c>
      <c r="I21" s="58"/>
      <c r="J21" s="58">
        <v>0.93</v>
      </c>
      <c r="K21" s="58"/>
    </row>
    <row r="22" spans="1:11" s="54" customFormat="1" ht="21" customHeight="1">
      <c r="A22" s="573"/>
      <c r="B22" s="809"/>
      <c r="C22" s="586"/>
      <c r="D22" s="586"/>
      <c r="E22" s="586"/>
      <c r="F22" s="58" t="s">
        <v>62</v>
      </c>
      <c r="G22" s="58">
        <v>1.93</v>
      </c>
      <c r="H22" s="55" t="s">
        <v>364</v>
      </c>
      <c r="I22" s="58"/>
      <c r="J22" s="58">
        <v>0.93</v>
      </c>
      <c r="K22" s="58"/>
    </row>
    <row r="23" spans="1:11" s="54" customFormat="1" ht="21" customHeight="1">
      <c r="A23" s="573"/>
      <c r="B23" s="809"/>
      <c r="C23" s="586"/>
      <c r="D23" s="586"/>
      <c r="E23" s="586"/>
      <c r="F23" s="60" t="s">
        <v>28</v>
      </c>
      <c r="G23" s="406">
        <f>SUM(G20:G22)</f>
        <v>23.338</v>
      </c>
      <c r="H23" s="55"/>
      <c r="I23" s="58"/>
      <c r="J23" s="406">
        <f>SUM(J20:J22)</f>
        <v>3.3400000000000003</v>
      </c>
      <c r="K23" s="58"/>
    </row>
    <row r="24" spans="1:11" s="54" customFormat="1" ht="20.25" customHeight="1">
      <c r="A24" s="573">
        <v>5</v>
      </c>
      <c r="B24" s="809" t="s">
        <v>8</v>
      </c>
      <c r="C24" s="586">
        <v>5.27</v>
      </c>
      <c r="D24" s="586"/>
      <c r="E24" s="586" t="s">
        <v>825</v>
      </c>
      <c r="F24" s="58" t="s">
        <v>49</v>
      </c>
      <c r="G24" s="58">
        <v>22.65</v>
      </c>
      <c r="H24" s="55" t="s">
        <v>72</v>
      </c>
      <c r="I24" s="58">
        <v>19.65</v>
      </c>
      <c r="J24" s="58">
        <v>3</v>
      </c>
      <c r="K24" s="61"/>
    </row>
    <row r="25" spans="1:11" s="54" customFormat="1" ht="20.25" customHeight="1">
      <c r="A25" s="573"/>
      <c r="B25" s="809"/>
      <c r="C25" s="586"/>
      <c r="D25" s="586"/>
      <c r="E25" s="586"/>
      <c r="F25" s="58" t="s">
        <v>61</v>
      </c>
      <c r="G25" s="58">
        <v>2.27</v>
      </c>
      <c r="H25" s="55" t="s">
        <v>69</v>
      </c>
      <c r="I25" s="58"/>
      <c r="J25" s="58">
        <v>2.27</v>
      </c>
      <c r="K25" s="61"/>
    </row>
    <row r="26" spans="1:11" s="54" customFormat="1" ht="20.25" customHeight="1">
      <c r="A26" s="573"/>
      <c r="B26" s="809"/>
      <c r="C26" s="586"/>
      <c r="D26" s="586"/>
      <c r="E26" s="586"/>
      <c r="F26" s="58" t="s">
        <v>62</v>
      </c>
      <c r="G26" s="58"/>
      <c r="H26" s="55"/>
      <c r="I26" s="58"/>
      <c r="J26" s="58"/>
      <c r="K26" s="61"/>
    </row>
    <row r="27" spans="1:11" s="54" customFormat="1" ht="20.25" customHeight="1">
      <c r="A27" s="573"/>
      <c r="B27" s="809"/>
      <c r="C27" s="586"/>
      <c r="D27" s="586"/>
      <c r="E27" s="586"/>
      <c r="F27" s="60" t="s">
        <v>28</v>
      </c>
      <c r="G27" s="60">
        <f>SUM(G24:G26)</f>
        <v>24.919999999999998</v>
      </c>
      <c r="H27" s="55"/>
      <c r="I27" s="58"/>
      <c r="J27" s="60">
        <f>SUM(J24:J26)</f>
        <v>5.27</v>
      </c>
      <c r="K27" s="61"/>
    </row>
    <row r="28" spans="1:12" s="54" customFormat="1" ht="20.25" customHeight="1">
      <c r="A28" s="810" t="s">
        <v>9</v>
      </c>
      <c r="B28" s="810"/>
      <c r="C28" s="58"/>
      <c r="D28" s="58"/>
      <c r="E28" s="58"/>
      <c r="F28" s="58"/>
      <c r="G28" s="58"/>
      <c r="H28" s="105"/>
      <c r="I28" s="60"/>
      <c r="J28" s="60"/>
      <c r="K28" s="60"/>
      <c r="L28" s="59"/>
    </row>
    <row r="29" spans="1:12" s="54" customFormat="1" ht="21.75" customHeight="1">
      <c r="A29" s="573">
        <v>1</v>
      </c>
      <c r="B29" s="809" t="s">
        <v>10</v>
      </c>
      <c r="C29" s="586">
        <v>52.36</v>
      </c>
      <c r="D29" s="586"/>
      <c r="E29" s="586" t="s">
        <v>824</v>
      </c>
      <c r="F29" s="58" t="s">
        <v>49</v>
      </c>
      <c r="G29" s="58">
        <v>49.89</v>
      </c>
      <c r="H29" s="55" t="s">
        <v>118</v>
      </c>
      <c r="I29" s="58">
        <v>10</v>
      </c>
      <c r="J29" s="58">
        <v>39.89</v>
      </c>
      <c r="K29" s="58"/>
      <c r="L29" s="56"/>
    </row>
    <row r="30" spans="1:12" s="54" customFormat="1" ht="21.75" customHeight="1">
      <c r="A30" s="573"/>
      <c r="B30" s="809"/>
      <c r="C30" s="586"/>
      <c r="D30" s="586"/>
      <c r="E30" s="586"/>
      <c r="F30" s="58" t="s">
        <v>61</v>
      </c>
      <c r="G30" s="58">
        <v>4.99</v>
      </c>
      <c r="H30" s="55" t="s">
        <v>739</v>
      </c>
      <c r="I30" s="58"/>
      <c r="J30" s="58">
        <v>4.99</v>
      </c>
      <c r="K30" s="58"/>
      <c r="L30" s="56"/>
    </row>
    <row r="31" spans="1:12" s="54" customFormat="1" ht="21.75" customHeight="1">
      <c r="A31" s="573"/>
      <c r="B31" s="809"/>
      <c r="C31" s="586"/>
      <c r="D31" s="586"/>
      <c r="E31" s="586"/>
      <c r="F31" s="58" t="s">
        <v>62</v>
      </c>
      <c r="G31" s="58">
        <v>7.48</v>
      </c>
      <c r="H31" s="55" t="s">
        <v>334</v>
      </c>
      <c r="I31" s="58"/>
      <c r="J31" s="58">
        <v>7.48</v>
      </c>
      <c r="K31" s="58"/>
      <c r="L31" s="56"/>
    </row>
    <row r="32" spans="1:12" s="54" customFormat="1" ht="21.75" customHeight="1">
      <c r="A32" s="573"/>
      <c r="B32" s="809"/>
      <c r="C32" s="586"/>
      <c r="D32" s="586"/>
      <c r="E32" s="586"/>
      <c r="F32" s="60" t="s">
        <v>28</v>
      </c>
      <c r="G32" s="60">
        <f>SUM(G29:G31)</f>
        <v>62.36</v>
      </c>
      <c r="H32" s="55"/>
      <c r="I32" s="58"/>
      <c r="J32" s="60">
        <f>SUM(J29:J31)</f>
        <v>52.36</v>
      </c>
      <c r="K32" s="58"/>
      <c r="L32" s="56"/>
    </row>
    <row r="33" spans="1:11" s="54" customFormat="1" ht="19.5" customHeight="1">
      <c r="A33" s="573">
        <v>2</v>
      </c>
      <c r="B33" s="809" t="s">
        <v>11</v>
      </c>
      <c r="C33" s="586">
        <v>32.37</v>
      </c>
      <c r="D33" s="586"/>
      <c r="E33" s="586" t="s">
        <v>827</v>
      </c>
      <c r="F33" s="58" t="s">
        <v>49</v>
      </c>
      <c r="G33" s="58">
        <v>47.73</v>
      </c>
      <c r="H33" s="55" t="s">
        <v>75</v>
      </c>
      <c r="I33" s="58">
        <v>25</v>
      </c>
      <c r="J33" s="58">
        <v>22.73</v>
      </c>
      <c r="K33" s="58"/>
    </row>
    <row r="34" spans="1:11" s="54" customFormat="1" ht="19.5" customHeight="1">
      <c r="A34" s="573"/>
      <c r="B34" s="809"/>
      <c r="C34" s="586"/>
      <c r="D34" s="586"/>
      <c r="E34" s="586"/>
      <c r="F34" s="58" t="s">
        <v>61</v>
      </c>
      <c r="G34" s="58">
        <v>4.77</v>
      </c>
      <c r="H34" s="55" t="s">
        <v>739</v>
      </c>
      <c r="I34" s="58"/>
      <c r="J34" s="58">
        <v>4.77</v>
      </c>
      <c r="K34" s="58"/>
    </row>
    <row r="35" spans="1:11" s="54" customFormat="1" ht="19.5" customHeight="1">
      <c r="A35" s="573"/>
      <c r="B35" s="809"/>
      <c r="C35" s="586"/>
      <c r="D35" s="586"/>
      <c r="E35" s="586"/>
      <c r="F35" s="58" t="s">
        <v>62</v>
      </c>
      <c r="G35" s="58">
        <v>4.77</v>
      </c>
      <c r="H35" s="55" t="s">
        <v>334</v>
      </c>
      <c r="I35" s="58"/>
      <c r="J35" s="58">
        <v>4.77</v>
      </c>
      <c r="K35" s="58"/>
    </row>
    <row r="36" spans="1:11" s="54" customFormat="1" ht="19.5" customHeight="1">
      <c r="A36" s="573"/>
      <c r="B36" s="809"/>
      <c r="C36" s="586"/>
      <c r="D36" s="586"/>
      <c r="E36" s="586"/>
      <c r="F36" s="60" t="s">
        <v>28</v>
      </c>
      <c r="G36" s="60">
        <f>SUM(G33:G35)</f>
        <v>57.269999999999996</v>
      </c>
      <c r="H36" s="55"/>
      <c r="I36" s="58"/>
      <c r="J36" s="60">
        <f>SUM(J33:J35)</f>
        <v>32.269999999999996</v>
      </c>
      <c r="K36" s="58"/>
    </row>
    <row r="37" spans="1:11" s="54" customFormat="1" ht="21" customHeight="1">
      <c r="A37" s="573">
        <v>3</v>
      </c>
      <c r="B37" s="809" t="s">
        <v>12</v>
      </c>
      <c r="C37" s="586">
        <v>18.99</v>
      </c>
      <c r="D37" s="586"/>
      <c r="E37" s="586" t="s">
        <v>828</v>
      </c>
      <c r="F37" s="58" t="s">
        <v>49</v>
      </c>
      <c r="G37" s="58">
        <v>24.99</v>
      </c>
      <c r="H37" s="55" t="s">
        <v>129</v>
      </c>
      <c r="I37" s="58">
        <v>7</v>
      </c>
      <c r="J37" s="58">
        <v>17.99</v>
      </c>
      <c r="K37" s="58"/>
    </row>
    <row r="38" spans="1:11" s="54" customFormat="1" ht="21" customHeight="1">
      <c r="A38" s="573"/>
      <c r="B38" s="809"/>
      <c r="C38" s="586"/>
      <c r="D38" s="586"/>
      <c r="E38" s="586"/>
      <c r="F38" s="58" t="s">
        <v>61</v>
      </c>
      <c r="G38" s="58">
        <v>1</v>
      </c>
      <c r="H38" s="55" t="s">
        <v>332</v>
      </c>
      <c r="I38" s="58"/>
      <c r="J38" s="58">
        <v>1</v>
      </c>
      <c r="K38" s="58"/>
    </row>
    <row r="39" spans="1:11" s="54" customFormat="1" ht="21" customHeight="1">
      <c r="A39" s="573"/>
      <c r="B39" s="809"/>
      <c r="C39" s="586"/>
      <c r="D39" s="586"/>
      <c r="E39" s="586"/>
      <c r="F39" s="58" t="s">
        <v>62</v>
      </c>
      <c r="G39" s="58"/>
      <c r="H39" s="55"/>
      <c r="I39" s="58"/>
      <c r="J39" s="58"/>
      <c r="K39" s="58"/>
    </row>
    <row r="40" spans="1:11" s="54" customFormat="1" ht="21" customHeight="1">
      <c r="A40" s="573"/>
      <c r="B40" s="809"/>
      <c r="C40" s="586"/>
      <c r="D40" s="586"/>
      <c r="E40" s="586"/>
      <c r="F40" s="60" t="s">
        <v>28</v>
      </c>
      <c r="G40" s="60">
        <f>SUM(G37:G39)</f>
        <v>25.99</v>
      </c>
      <c r="H40" s="55"/>
      <c r="I40" s="58"/>
      <c r="J40" s="60">
        <f>SUM(J37:J39)</f>
        <v>18.99</v>
      </c>
      <c r="K40" s="58"/>
    </row>
    <row r="41" spans="1:11" s="54" customFormat="1" ht="21" customHeight="1">
      <c r="A41" s="573">
        <v>4</v>
      </c>
      <c r="B41" s="809" t="s">
        <v>13</v>
      </c>
      <c r="C41" s="586">
        <v>9.65</v>
      </c>
      <c r="D41" s="586"/>
      <c r="E41" s="586" t="s">
        <v>829</v>
      </c>
      <c r="F41" s="58" t="s">
        <v>49</v>
      </c>
      <c r="G41" s="58">
        <v>26.95</v>
      </c>
      <c r="H41" s="55" t="s">
        <v>53</v>
      </c>
      <c r="I41" s="58">
        <v>20</v>
      </c>
      <c r="J41" s="58">
        <v>6.95</v>
      </c>
      <c r="K41" s="61"/>
    </row>
    <row r="42" spans="1:11" s="54" customFormat="1" ht="21" customHeight="1">
      <c r="A42" s="573"/>
      <c r="B42" s="809"/>
      <c r="C42" s="586"/>
      <c r="D42" s="586"/>
      <c r="E42" s="586"/>
      <c r="F42" s="58" t="s">
        <v>61</v>
      </c>
      <c r="G42" s="58">
        <v>2.7</v>
      </c>
      <c r="H42" s="55" t="s">
        <v>69</v>
      </c>
      <c r="I42" s="58"/>
      <c r="J42" s="58">
        <v>2.7</v>
      </c>
      <c r="K42" s="61"/>
    </row>
    <row r="43" spans="1:11" s="54" customFormat="1" ht="21" customHeight="1">
      <c r="A43" s="573"/>
      <c r="B43" s="809"/>
      <c r="C43" s="586"/>
      <c r="D43" s="586"/>
      <c r="E43" s="586"/>
      <c r="F43" s="58" t="s">
        <v>62</v>
      </c>
      <c r="G43" s="58"/>
      <c r="H43" s="55"/>
      <c r="I43" s="58"/>
      <c r="J43" s="58"/>
      <c r="K43" s="61"/>
    </row>
    <row r="44" spans="1:11" s="54" customFormat="1" ht="21" customHeight="1">
      <c r="A44" s="573"/>
      <c r="B44" s="809"/>
      <c r="C44" s="586"/>
      <c r="D44" s="586"/>
      <c r="E44" s="586"/>
      <c r="F44" s="60" t="s">
        <v>28</v>
      </c>
      <c r="G44" s="60">
        <f>SUM(G41:G43)</f>
        <v>29.65</v>
      </c>
      <c r="H44" s="55"/>
      <c r="I44" s="58"/>
      <c r="J44" s="60">
        <f>SUM(J41:J43)</f>
        <v>9.65</v>
      </c>
      <c r="K44" s="61"/>
    </row>
    <row r="45" spans="1:11" s="54" customFormat="1" ht="27" customHeight="1">
      <c r="A45" s="573">
        <v>5</v>
      </c>
      <c r="B45" s="809" t="s">
        <v>269</v>
      </c>
      <c r="C45" s="586">
        <v>68.97</v>
      </c>
      <c r="D45" s="586"/>
      <c r="E45" s="586" t="s">
        <v>830</v>
      </c>
      <c r="F45" s="58" t="s">
        <v>49</v>
      </c>
      <c r="G45" s="58">
        <v>83.18</v>
      </c>
      <c r="H45" s="55" t="s">
        <v>118</v>
      </c>
      <c r="I45" s="58">
        <v>35</v>
      </c>
      <c r="J45" s="58">
        <v>48.18</v>
      </c>
      <c r="K45" s="61"/>
    </row>
    <row r="46" spans="1:11" s="54" customFormat="1" ht="27" customHeight="1">
      <c r="A46" s="573"/>
      <c r="B46" s="809"/>
      <c r="C46" s="586"/>
      <c r="D46" s="586"/>
      <c r="E46" s="586"/>
      <c r="F46" s="58" t="s">
        <v>61</v>
      </c>
      <c r="G46" s="58">
        <v>8.32</v>
      </c>
      <c r="H46" s="55" t="s">
        <v>739</v>
      </c>
      <c r="I46" s="58"/>
      <c r="J46" s="58">
        <v>8.32</v>
      </c>
      <c r="K46" s="61"/>
    </row>
    <row r="47" spans="1:11" s="54" customFormat="1" ht="27" customHeight="1">
      <c r="A47" s="573"/>
      <c r="B47" s="809"/>
      <c r="C47" s="586"/>
      <c r="D47" s="586"/>
      <c r="E47" s="586"/>
      <c r="F47" s="58" t="s">
        <v>62</v>
      </c>
      <c r="G47" s="58">
        <v>12.47</v>
      </c>
      <c r="H47" s="55" t="s">
        <v>334</v>
      </c>
      <c r="I47" s="58"/>
      <c r="J47" s="58">
        <v>12.47</v>
      </c>
      <c r="K47" s="61"/>
    </row>
    <row r="48" spans="1:11" s="54" customFormat="1" ht="27" customHeight="1">
      <c r="A48" s="573"/>
      <c r="B48" s="809"/>
      <c r="C48" s="586"/>
      <c r="D48" s="586"/>
      <c r="E48" s="586"/>
      <c r="F48" s="60" t="s">
        <v>28</v>
      </c>
      <c r="G48" s="60">
        <f>SUM(G45:G47)</f>
        <v>103.97</v>
      </c>
      <c r="H48" s="55"/>
      <c r="I48" s="58"/>
      <c r="J48" s="60">
        <f>SUM(J45:J47)</f>
        <v>68.97</v>
      </c>
      <c r="K48" s="61"/>
    </row>
    <row r="49" spans="1:11" s="54" customFormat="1" ht="25.5" customHeight="1">
      <c r="A49" s="573">
        <v>6</v>
      </c>
      <c r="B49" s="809" t="s">
        <v>270</v>
      </c>
      <c r="C49" s="586">
        <v>19.78</v>
      </c>
      <c r="D49" s="586"/>
      <c r="E49" s="586" t="s">
        <v>831</v>
      </c>
      <c r="F49" s="58" t="s">
        <v>49</v>
      </c>
      <c r="G49" s="58">
        <v>28.32</v>
      </c>
      <c r="H49" s="55" t="s">
        <v>118</v>
      </c>
      <c r="I49" s="58">
        <v>15.62</v>
      </c>
      <c r="J49" s="58">
        <v>13.32</v>
      </c>
      <c r="K49" s="61"/>
    </row>
    <row r="50" spans="1:11" s="54" customFormat="1" ht="25.5" customHeight="1">
      <c r="A50" s="573"/>
      <c r="B50" s="809"/>
      <c r="C50" s="586"/>
      <c r="D50" s="586"/>
      <c r="E50" s="586"/>
      <c r="F50" s="58" t="s">
        <v>61</v>
      </c>
      <c r="G50" s="58">
        <v>2.83</v>
      </c>
      <c r="H50" s="55" t="s">
        <v>739</v>
      </c>
      <c r="I50" s="58"/>
      <c r="J50" s="58">
        <v>2.21</v>
      </c>
      <c r="K50" s="61"/>
    </row>
    <row r="51" spans="1:11" s="54" customFormat="1" ht="25.5" customHeight="1">
      <c r="A51" s="573"/>
      <c r="B51" s="809"/>
      <c r="C51" s="586"/>
      <c r="D51" s="586"/>
      <c r="E51" s="586"/>
      <c r="F51" s="58" t="s">
        <v>62</v>
      </c>
      <c r="G51" s="58">
        <v>4.25</v>
      </c>
      <c r="H51" s="55" t="s">
        <v>334</v>
      </c>
      <c r="I51" s="58"/>
      <c r="J51" s="58">
        <v>4.25</v>
      </c>
      <c r="K51" s="61"/>
    </row>
    <row r="52" spans="1:11" s="54" customFormat="1" ht="25.5" customHeight="1">
      <c r="A52" s="573"/>
      <c r="B52" s="809"/>
      <c r="C52" s="586"/>
      <c r="D52" s="586"/>
      <c r="E52" s="586"/>
      <c r="F52" s="60" t="s">
        <v>28</v>
      </c>
      <c r="G52" s="60">
        <f>SUM(G49:G51)</f>
        <v>35.4</v>
      </c>
      <c r="H52" s="55"/>
      <c r="I52" s="58"/>
      <c r="J52" s="60">
        <f>SUM(J49:J51)</f>
        <v>19.78</v>
      </c>
      <c r="K52" s="61"/>
    </row>
    <row r="53" spans="1:11" s="408" customFormat="1" ht="21" customHeight="1">
      <c r="A53" s="110"/>
      <c r="B53" s="106" t="s">
        <v>28</v>
      </c>
      <c r="C53" s="107">
        <f>SUM(C8:C49)</f>
        <v>398.41999999999996</v>
      </c>
      <c r="D53" s="107">
        <f>SUM(D7:D41)</f>
        <v>0</v>
      </c>
      <c r="E53" s="110"/>
      <c r="F53" s="110"/>
      <c r="G53" s="107">
        <f>SUM(G11,G15,G19,G23,G27,G32,G36,G40,G44,G48,G52)</f>
        <v>618.768</v>
      </c>
      <c r="H53" s="364"/>
      <c r="I53" s="107">
        <f>SUM(I8:I49)</f>
        <v>222.27</v>
      </c>
      <c r="J53" s="107">
        <f>SUM(J11,J15,J19,J23,J27,J32,J36,J40,J44,J48,J52)</f>
        <v>343.11</v>
      </c>
      <c r="K53" s="407"/>
    </row>
    <row r="54" spans="2:11" ht="21" customHeight="1">
      <c r="B54" s="113" t="s">
        <v>278</v>
      </c>
      <c r="C54" s="110"/>
      <c r="D54" s="107"/>
      <c r="J54" s="75"/>
      <c r="K54" s="75"/>
    </row>
    <row r="55" spans="1:13" s="54" customFormat="1" ht="36" customHeight="1">
      <c r="A55" s="59">
        <v>1</v>
      </c>
      <c r="B55" s="56" t="s">
        <v>273</v>
      </c>
      <c r="C55" s="58">
        <v>80</v>
      </c>
      <c r="D55" s="69"/>
      <c r="E55" s="60"/>
      <c r="F55" s="60"/>
      <c r="G55" s="60"/>
      <c r="H55" s="69"/>
      <c r="I55" s="69"/>
      <c r="J55" s="60"/>
      <c r="K55" s="60"/>
      <c r="L55" s="55"/>
      <c r="M55" s="54" t="s">
        <v>833</v>
      </c>
    </row>
    <row r="56" spans="1:13" ht="33.75" customHeight="1">
      <c r="A56" s="112">
        <v>2</v>
      </c>
      <c r="B56" s="108" t="s">
        <v>274</v>
      </c>
      <c r="C56" s="111">
        <v>21.58</v>
      </c>
      <c r="J56" s="75"/>
      <c r="K56" s="75"/>
      <c r="M56" s="74" t="s">
        <v>833</v>
      </c>
    </row>
    <row r="57" spans="1:11" ht="33.75" customHeight="1">
      <c r="A57" s="109">
        <v>3</v>
      </c>
      <c r="B57" s="108" t="s">
        <v>275</v>
      </c>
      <c r="C57" s="111">
        <v>20</v>
      </c>
      <c r="J57" s="75"/>
      <c r="K57" s="75"/>
    </row>
    <row r="58" spans="1:13" ht="42.75" customHeight="1">
      <c r="A58" s="109">
        <v>4</v>
      </c>
      <c r="B58" s="108" t="s">
        <v>276</v>
      </c>
      <c r="C58" s="111">
        <v>20</v>
      </c>
      <c r="J58" s="75"/>
      <c r="K58" s="75"/>
      <c r="M58" s="74" t="s">
        <v>833</v>
      </c>
    </row>
    <row r="59" spans="1:13" ht="42.75" customHeight="1">
      <c r="A59" s="109">
        <v>5</v>
      </c>
      <c r="B59" s="108" t="s">
        <v>302</v>
      </c>
      <c r="C59" s="111">
        <v>60</v>
      </c>
      <c r="J59" s="75"/>
      <c r="K59" s="75"/>
      <c r="M59" s="74" t="s">
        <v>833</v>
      </c>
    </row>
    <row r="60" spans="2:11" ht="17.25" customHeight="1">
      <c r="B60" s="106" t="s">
        <v>28</v>
      </c>
      <c r="C60" s="107">
        <f>SUM(C55:C59)</f>
        <v>201.57999999999998</v>
      </c>
      <c r="J60" s="75"/>
      <c r="K60" s="75"/>
    </row>
    <row r="61" spans="1:11" s="408" customFormat="1" ht="18" customHeight="1">
      <c r="A61" s="110"/>
      <c r="B61" s="106" t="s">
        <v>154</v>
      </c>
      <c r="C61" s="107">
        <f>SUM(C53,C60)</f>
        <v>600</v>
      </c>
      <c r="E61" s="110"/>
      <c r="F61" s="110"/>
      <c r="G61" s="110">
        <v>618.77</v>
      </c>
      <c r="H61" s="364"/>
      <c r="I61" s="364">
        <v>222.27</v>
      </c>
      <c r="J61" s="407">
        <v>343.11</v>
      </c>
      <c r="K61" s="407"/>
    </row>
    <row r="62" spans="10:11" ht="12.75">
      <c r="J62" s="75"/>
      <c r="K62" s="75"/>
    </row>
    <row r="63" spans="10:11" ht="12.75">
      <c r="J63" s="75"/>
      <c r="K63" s="75"/>
    </row>
  </sheetData>
  <sheetProtection/>
  <mergeCells count="62">
    <mergeCell ref="A28:B28"/>
    <mergeCell ref="A8:A11"/>
    <mergeCell ref="B8:B11"/>
    <mergeCell ref="E8:E11"/>
    <mergeCell ref="C8:C11"/>
    <mergeCell ref="A16:A19"/>
    <mergeCell ref="D12:D15"/>
    <mergeCell ref="E12:E15"/>
    <mergeCell ref="A1:M1"/>
    <mergeCell ref="A3:M3"/>
    <mergeCell ref="C5:D5"/>
    <mergeCell ref="A2:L2"/>
    <mergeCell ref="D8:D11"/>
    <mergeCell ref="A20:A23"/>
    <mergeCell ref="B20:B23"/>
    <mergeCell ref="C20:C23"/>
    <mergeCell ref="D20:D23"/>
    <mergeCell ref="E4:G4"/>
    <mergeCell ref="E5:G5"/>
    <mergeCell ref="A12:A15"/>
    <mergeCell ref="B12:B15"/>
    <mergeCell ref="C12:C15"/>
    <mergeCell ref="B16:B19"/>
    <mergeCell ref="C16:C19"/>
    <mergeCell ref="D16:D19"/>
    <mergeCell ref="E16:E19"/>
    <mergeCell ref="A37:A40"/>
    <mergeCell ref="B37:B40"/>
    <mergeCell ref="C37:C40"/>
    <mergeCell ref="D37:D40"/>
    <mergeCell ref="E37:E40"/>
    <mergeCell ref="B29:B32"/>
    <mergeCell ref="A45:A48"/>
    <mergeCell ref="B45:B48"/>
    <mergeCell ref="C45:C48"/>
    <mergeCell ref="D45:D48"/>
    <mergeCell ref="E45:E48"/>
    <mergeCell ref="E20:E23"/>
    <mergeCell ref="C29:C32"/>
    <mergeCell ref="D29:D32"/>
    <mergeCell ref="E29:E32"/>
    <mergeCell ref="A24:A27"/>
    <mergeCell ref="A49:A52"/>
    <mergeCell ref="B49:B52"/>
    <mergeCell ref="C49:C52"/>
    <mergeCell ref="D49:D52"/>
    <mergeCell ref="E49:E52"/>
    <mergeCell ref="B24:B27"/>
    <mergeCell ref="C24:C27"/>
    <mergeCell ref="D24:D27"/>
    <mergeCell ref="E24:E27"/>
    <mergeCell ref="A29:A32"/>
    <mergeCell ref="A41:A44"/>
    <mergeCell ref="B41:B44"/>
    <mergeCell ref="C41:C44"/>
    <mergeCell ref="D41:D44"/>
    <mergeCell ref="E41:E44"/>
    <mergeCell ref="A33:A36"/>
    <mergeCell ref="B33:B36"/>
    <mergeCell ref="C33:C36"/>
    <mergeCell ref="D33:D36"/>
    <mergeCell ref="E33:E36"/>
  </mergeCells>
  <printOptions gridLines="1" horizontalCentered="1"/>
  <pageMargins left="0.25" right="0.25" top="0.25" bottom="0.25" header="0.196850393700787" footer="0.15748031496063"/>
  <pageSetup horizontalDpi="600" verticalDpi="600" orientation="landscape" paperSize="9" scale="94" r:id="rId1"/>
  <headerFooter alignWithMargins="0">
    <oddFooter>&amp;L&amp;"Arial,Italic"&amp;8&amp;Z&amp;F/&amp;A&amp;R&amp;"Arial,Italic"&amp;8&amp;P/&amp;N</oddFooter>
  </headerFooter>
  <rowBreaks count="1" manualBreakCount="1">
    <brk id="2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00FF"/>
  </sheetPr>
  <dimension ref="A1:M18"/>
  <sheetViews>
    <sheetView view="pageBreakPreview" zoomScaleSheetLayoutView="100" zoomScalePageLayoutView="0" workbookViewId="0" topLeftCell="A1">
      <pane ySplit="4" topLeftCell="A5" activePane="bottomLeft" state="frozen"/>
      <selection pane="topLeft" activeCell="D7" sqref="D7:D11"/>
      <selection pane="bottomLeft" activeCell="E10" sqref="E10"/>
    </sheetView>
  </sheetViews>
  <sheetFormatPr defaultColWidth="9.140625" defaultRowHeight="12.75"/>
  <cols>
    <col min="1" max="1" width="5.140625" style="8" customWidth="1"/>
    <col min="2" max="2" width="31.7109375" style="40" customWidth="1"/>
    <col min="3" max="3" width="12.7109375" style="1" customWidth="1"/>
    <col min="4" max="4" width="11.28125" style="1" customWidth="1"/>
    <col min="5" max="5" width="3.8515625" style="1" customWidth="1"/>
    <col min="6" max="6" width="9.7109375" style="1" customWidth="1"/>
    <col min="7" max="7" width="11.00390625" style="8" customWidth="1"/>
    <col min="8" max="8" width="6.7109375" style="1" customWidth="1"/>
    <col min="9" max="9" width="8.28125" style="1" customWidth="1"/>
    <col min="10" max="10" width="13.57421875" style="8" bestFit="1" customWidth="1"/>
    <col min="11" max="11" width="12.421875" style="1" customWidth="1"/>
    <col min="12" max="12" width="12.140625" style="1" customWidth="1"/>
    <col min="13" max="13" width="8.8515625" style="1" customWidth="1"/>
    <col min="14" max="16384" width="9.140625" style="1" customWidth="1"/>
  </cols>
  <sheetData>
    <row r="1" spans="1:13" ht="26.25" customHeight="1">
      <c r="A1" s="625" t="s">
        <v>263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2:13" ht="14.25" customHeight="1">
      <c r="B2" s="45"/>
      <c r="C2" s="14"/>
      <c r="D2" s="17"/>
      <c r="E2" s="17"/>
      <c r="F2" s="17"/>
      <c r="G2" s="16"/>
      <c r="H2" s="17"/>
      <c r="I2" s="17"/>
      <c r="J2" s="16"/>
      <c r="K2" s="17"/>
      <c r="L2" s="816" t="s">
        <v>29</v>
      </c>
      <c r="M2" s="816"/>
    </row>
    <row r="3" spans="1:13" s="49" customFormat="1" ht="76.5" customHeight="1">
      <c r="A3" s="47" t="s">
        <v>15</v>
      </c>
      <c r="B3" s="47" t="s">
        <v>16</v>
      </c>
      <c r="C3" s="47" t="s">
        <v>258</v>
      </c>
      <c r="D3" s="817" t="s">
        <v>39</v>
      </c>
      <c r="E3" s="818"/>
      <c r="F3" s="819"/>
      <c r="G3" s="47" t="s">
        <v>40</v>
      </c>
      <c r="H3" s="817" t="s">
        <v>176</v>
      </c>
      <c r="I3" s="819"/>
      <c r="J3" s="48" t="s">
        <v>259</v>
      </c>
      <c r="K3" s="15" t="s">
        <v>190</v>
      </c>
      <c r="L3" s="15" t="s">
        <v>41</v>
      </c>
      <c r="M3" s="2" t="s">
        <v>42</v>
      </c>
    </row>
    <row r="4" spans="1:13" ht="14.25">
      <c r="A4" s="3" t="s">
        <v>17</v>
      </c>
      <c r="B4" s="46" t="s">
        <v>18</v>
      </c>
      <c r="C4" s="3" t="s">
        <v>19</v>
      </c>
      <c r="D4" s="811" t="s">
        <v>30</v>
      </c>
      <c r="E4" s="812"/>
      <c r="F4" s="813"/>
      <c r="G4" s="3" t="s">
        <v>43</v>
      </c>
      <c r="H4" s="811" t="s">
        <v>44</v>
      </c>
      <c r="I4" s="813"/>
      <c r="J4" s="3" t="s">
        <v>45</v>
      </c>
      <c r="K4" s="71" t="s">
        <v>46</v>
      </c>
      <c r="L4" s="71" t="s">
        <v>47</v>
      </c>
      <c r="M4" s="3" t="s">
        <v>48</v>
      </c>
    </row>
    <row r="5" spans="1:3" ht="14.25">
      <c r="A5" s="814" t="s">
        <v>101</v>
      </c>
      <c r="B5" s="815"/>
      <c r="C5" s="815"/>
    </row>
    <row r="6" spans="1:12" ht="33.75" customHeight="1">
      <c r="A6" s="631" t="s">
        <v>14</v>
      </c>
      <c r="B6" s="608" t="s">
        <v>102</v>
      </c>
      <c r="C6" s="4">
        <v>150</v>
      </c>
      <c r="G6" s="8" t="s">
        <v>70</v>
      </c>
      <c r="K6" s="4"/>
      <c r="L6" s="4"/>
    </row>
    <row r="7" spans="1:12" ht="33.75" customHeight="1">
      <c r="A7" s="631"/>
      <c r="B7" s="608"/>
      <c r="C7" s="4"/>
      <c r="G7" s="8" t="s">
        <v>71</v>
      </c>
      <c r="K7" s="4"/>
      <c r="L7" s="4"/>
    </row>
    <row r="8" spans="1:12" ht="18.75" customHeight="1">
      <c r="A8" s="631"/>
      <c r="B8" s="5"/>
      <c r="C8" s="4"/>
      <c r="D8" s="6" t="s">
        <v>28</v>
      </c>
      <c r="E8" s="18"/>
      <c r="F8" s="18"/>
      <c r="G8" s="29"/>
      <c r="H8" s="18"/>
      <c r="I8" s="18"/>
      <c r="J8" s="7">
        <f>SUM(J6:J7)</f>
        <v>0</v>
      </c>
      <c r="K8" s="7"/>
      <c r="L8" s="7"/>
    </row>
    <row r="9" spans="1:12" ht="31.5" customHeight="1">
      <c r="A9" s="631">
        <v>2</v>
      </c>
      <c r="B9" s="608" t="s">
        <v>103</v>
      </c>
      <c r="C9" s="4">
        <v>150</v>
      </c>
      <c r="F9" s="50"/>
      <c r="G9" s="8" t="s">
        <v>67</v>
      </c>
      <c r="J9" s="37"/>
      <c r="K9" s="88"/>
      <c r="L9" s="88"/>
    </row>
    <row r="10" spans="1:12" ht="31.5" customHeight="1">
      <c r="A10" s="631"/>
      <c r="B10" s="608"/>
      <c r="C10" s="4"/>
      <c r="F10" s="50"/>
      <c r="G10" s="8" t="s">
        <v>69</v>
      </c>
      <c r="K10" s="88"/>
      <c r="L10" s="88"/>
    </row>
    <row r="11" spans="1:12" ht="15.75" customHeight="1">
      <c r="A11" s="9"/>
      <c r="C11" s="4"/>
      <c r="D11" s="6" t="s">
        <v>28</v>
      </c>
      <c r="F11" s="50">
        <f>SUM(F9:F10)</f>
        <v>0</v>
      </c>
      <c r="J11" s="7">
        <f>SUM(J9:J10)</f>
        <v>0</v>
      </c>
      <c r="K11" s="89"/>
      <c r="L11" s="89"/>
    </row>
    <row r="12" spans="1:13" ht="27" customHeight="1">
      <c r="A12" s="631">
        <v>3</v>
      </c>
      <c r="B12" s="608" t="s">
        <v>177</v>
      </c>
      <c r="C12" s="4">
        <v>50</v>
      </c>
      <c r="D12" s="607"/>
      <c r="J12" s="4"/>
      <c r="K12" s="4"/>
      <c r="L12" s="4"/>
      <c r="M12" s="87" t="s">
        <v>833</v>
      </c>
    </row>
    <row r="13" spans="1:12" ht="27" customHeight="1">
      <c r="A13" s="631"/>
      <c r="B13" s="608"/>
      <c r="C13" s="4"/>
      <c r="D13" s="607"/>
      <c r="J13" s="4"/>
      <c r="K13" s="4"/>
      <c r="L13" s="4"/>
    </row>
    <row r="14" spans="1:12" ht="27" customHeight="1">
      <c r="A14" s="631"/>
      <c r="B14" s="608"/>
      <c r="C14" s="4"/>
      <c r="D14" s="607"/>
      <c r="J14" s="4"/>
      <c r="K14" s="4"/>
      <c r="L14" s="4"/>
    </row>
    <row r="15" spans="1:12" ht="15" customHeight="1">
      <c r="A15" s="9"/>
      <c r="C15" s="4"/>
      <c r="D15" s="29" t="s">
        <v>28</v>
      </c>
      <c r="J15" s="7">
        <f>SUM(J12:J14)</f>
        <v>0</v>
      </c>
      <c r="K15" s="7"/>
      <c r="L15" s="7"/>
    </row>
    <row r="16" spans="1:13" ht="51" customHeight="1">
      <c r="A16" s="10">
        <v>4</v>
      </c>
      <c r="B16" s="12" t="s">
        <v>178</v>
      </c>
      <c r="C16" s="13">
        <v>0.01</v>
      </c>
      <c r="K16" s="4"/>
      <c r="L16" s="67"/>
      <c r="M16" s="38"/>
    </row>
    <row r="17" spans="1:13" ht="51" customHeight="1">
      <c r="A17" s="10">
        <v>5</v>
      </c>
      <c r="B17" s="12" t="s">
        <v>295</v>
      </c>
      <c r="C17" s="13">
        <v>20</v>
      </c>
      <c r="K17" s="4"/>
      <c r="L17" s="67"/>
      <c r="M17" s="38"/>
    </row>
    <row r="18" spans="1:12" ht="18" customHeight="1">
      <c r="A18" s="10"/>
      <c r="B18" s="90" t="s">
        <v>104</v>
      </c>
      <c r="C18" s="91">
        <f>SUM(C6:C17)</f>
        <v>370.01</v>
      </c>
      <c r="D18" s="39"/>
      <c r="E18" s="39"/>
      <c r="F18" s="39"/>
      <c r="G18" s="92"/>
      <c r="H18" s="39"/>
      <c r="I18" s="39"/>
      <c r="J18" s="91">
        <f>SUM(J8,J11,J15)</f>
        <v>0</v>
      </c>
      <c r="K18" s="93"/>
      <c r="L18" s="93"/>
    </row>
  </sheetData>
  <sheetProtection/>
  <mergeCells count="14">
    <mergeCell ref="A9:A10"/>
    <mergeCell ref="A12:A14"/>
    <mergeCell ref="D12:D14"/>
    <mergeCell ref="B6:B7"/>
    <mergeCell ref="B9:B10"/>
    <mergeCell ref="B12:B14"/>
    <mergeCell ref="D4:F4"/>
    <mergeCell ref="H4:I4"/>
    <mergeCell ref="A5:C5"/>
    <mergeCell ref="A6:A8"/>
    <mergeCell ref="A1:M1"/>
    <mergeCell ref="L2:M2"/>
    <mergeCell ref="D3:F3"/>
    <mergeCell ref="H3:I3"/>
  </mergeCells>
  <printOptions gridLines="1" horizontalCentered="1"/>
  <pageMargins left="0.16" right="0.17" top="0.27" bottom="0.37" header="0.15" footer="0.17"/>
  <pageSetup horizontalDpi="600" verticalDpi="600" orientation="landscape" paperSize="9" scale="99" r:id="rId1"/>
  <headerFooter alignWithMargins="0">
    <oddFooter>&amp;L&amp;"Arial,Italic"&amp;8&amp;Z&amp;F&amp;R&amp;"Arial,Italic"&amp;8Pg._&amp;P/&amp;N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00FF"/>
  </sheetPr>
  <dimension ref="A1:M3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D7" sqref="D7:D11"/>
      <selection pane="bottomLeft" activeCell="B11" sqref="B11:B12"/>
    </sheetView>
  </sheetViews>
  <sheetFormatPr defaultColWidth="9.140625" defaultRowHeight="12.75"/>
  <cols>
    <col min="1" max="1" width="5.140625" style="8" customWidth="1"/>
    <col min="2" max="2" width="31.7109375" style="1" customWidth="1"/>
    <col min="3" max="3" width="10.421875" style="1" customWidth="1"/>
    <col min="4" max="4" width="10.57421875" style="1" customWidth="1"/>
    <col min="5" max="5" width="6.7109375" style="1" customWidth="1"/>
    <col min="6" max="6" width="6.140625" style="1" customWidth="1"/>
    <col min="7" max="7" width="11.00390625" style="8" customWidth="1"/>
    <col min="8" max="8" width="5.00390625" style="1" customWidth="1"/>
    <col min="9" max="9" width="8.28125" style="1" customWidth="1"/>
    <col min="10" max="10" width="13.57421875" style="8" bestFit="1" customWidth="1"/>
    <col min="11" max="11" width="11.140625" style="1" customWidth="1"/>
    <col min="12" max="12" width="13.28125" style="1" customWidth="1"/>
    <col min="13" max="13" width="12.28125" style="1" customWidth="1"/>
    <col min="14" max="16384" width="9.140625" style="1" customWidth="1"/>
  </cols>
  <sheetData>
    <row r="1" spans="1:13" ht="26.25" customHeight="1">
      <c r="A1" s="625" t="s">
        <v>263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2:13" ht="14.25" customHeight="1">
      <c r="B2" s="14"/>
      <c r="C2" s="14"/>
      <c r="D2" s="17"/>
      <c r="E2" s="17"/>
      <c r="F2" s="17"/>
      <c r="G2" s="16"/>
      <c r="H2" s="17"/>
      <c r="I2" s="17"/>
      <c r="J2" s="16"/>
      <c r="K2" s="17"/>
      <c r="L2" s="816" t="s">
        <v>29</v>
      </c>
      <c r="M2" s="816"/>
    </row>
    <row r="3" spans="1:13" ht="72" customHeight="1">
      <c r="A3" s="2" t="s">
        <v>15</v>
      </c>
      <c r="B3" s="2" t="s">
        <v>16</v>
      </c>
      <c r="C3" s="2" t="s">
        <v>191</v>
      </c>
      <c r="D3" s="822" t="s">
        <v>39</v>
      </c>
      <c r="E3" s="823"/>
      <c r="F3" s="824"/>
      <c r="G3" s="2" t="s">
        <v>40</v>
      </c>
      <c r="H3" s="822" t="s">
        <v>176</v>
      </c>
      <c r="I3" s="824"/>
      <c r="J3" s="15" t="s">
        <v>259</v>
      </c>
      <c r="K3" s="15" t="s">
        <v>190</v>
      </c>
      <c r="L3" s="15" t="s">
        <v>41</v>
      </c>
      <c r="M3" s="2" t="s">
        <v>42</v>
      </c>
    </row>
    <row r="4" spans="1:13" ht="14.25">
      <c r="A4" s="3" t="s">
        <v>17</v>
      </c>
      <c r="B4" s="3" t="s">
        <v>18</v>
      </c>
      <c r="C4" s="3" t="s">
        <v>19</v>
      </c>
      <c r="D4" s="811" t="s">
        <v>30</v>
      </c>
      <c r="E4" s="812"/>
      <c r="F4" s="813"/>
      <c r="G4" s="3" t="s">
        <v>43</v>
      </c>
      <c r="H4" s="811" t="s">
        <v>44</v>
      </c>
      <c r="I4" s="813"/>
      <c r="J4" s="3" t="s">
        <v>45</v>
      </c>
      <c r="K4" s="3" t="s">
        <v>46</v>
      </c>
      <c r="L4" s="3" t="s">
        <v>47</v>
      </c>
      <c r="M4" s="3" t="s">
        <v>48</v>
      </c>
    </row>
    <row r="5" spans="1:3" ht="14.25">
      <c r="A5" s="820" t="s">
        <v>35</v>
      </c>
      <c r="B5" s="821"/>
      <c r="C5" s="821"/>
    </row>
    <row r="6" spans="1:12" ht="18" customHeight="1">
      <c r="A6" s="631">
        <v>1</v>
      </c>
      <c r="B6" s="608" t="s">
        <v>105</v>
      </c>
      <c r="C6" s="4">
        <v>100</v>
      </c>
      <c r="G6" s="8" t="s">
        <v>71</v>
      </c>
      <c r="K6" s="4"/>
      <c r="L6" s="4"/>
    </row>
    <row r="7" spans="1:12" ht="18" customHeight="1">
      <c r="A7" s="631"/>
      <c r="B7" s="608"/>
      <c r="C7" s="4"/>
      <c r="G7" s="8" t="s">
        <v>78</v>
      </c>
      <c r="J7" s="4"/>
      <c r="K7" s="4"/>
      <c r="L7" s="4"/>
    </row>
    <row r="8" spans="1:12" ht="18" customHeight="1">
      <c r="A8" s="631"/>
      <c r="B8" s="608"/>
      <c r="C8" s="4"/>
      <c r="G8" s="8" t="s">
        <v>108</v>
      </c>
      <c r="J8" s="4"/>
      <c r="K8" s="4"/>
      <c r="L8" s="4"/>
    </row>
    <row r="9" spans="1:12" ht="18" customHeight="1">
      <c r="A9" s="631"/>
      <c r="B9" s="608"/>
      <c r="C9" s="4"/>
      <c r="G9" s="8" t="s">
        <v>77</v>
      </c>
      <c r="J9" s="4"/>
      <c r="K9" s="4"/>
      <c r="L9" s="4"/>
    </row>
    <row r="10" spans="1:13" ht="18" customHeight="1">
      <c r="A10" s="9"/>
      <c r="B10" s="5"/>
      <c r="C10" s="4"/>
      <c r="G10" s="29" t="s">
        <v>28</v>
      </c>
      <c r="H10" s="18"/>
      <c r="I10" s="18"/>
      <c r="J10" s="7">
        <f>SUM(J6:J9)</f>
        <v>0</v>
      </c>
      <c r="K10" s="7"/>
      <c r="L10" s="7"/>
      <c r="M10" s="5"/>
    </row>
    <row r="11" spans="1:12" ht="30.75" customHeight="1">
      <c r="A11" s="9">
        <v>2</v>
      </c>
      <c r="B11" s="608" t="s">
        <v>112</v>
      </c>
      <c r="C11" s="4">
        <v>165.4</v>
      </c>
      <c r="G11" s="8" t="s">
        <v>56</v>
      </c>
      <c r="J11" s="4">
        <v>114.5</v>
      </c>
      <c r="K11" s="4"/>
      <c r="L11" s="4"/>
    </row>
    <row r="12" spans="1:13" ht="30.75" customHeight="1">
      <c r="A12" s="9"/>
      <c r="B12" s="608"/>
      <c r="C12" s="4"/>
      <c r="G12" s="8" t="s">
        <v>58</v>
      </c>
      <c r="K12" s="4"/>
      <c r="L12" s="4"/>
      <c r="M12" s="5"/>
    </row>
    <row r="13" spans="1:13" ht="26.25" customHeight="1">
      <c r="A13" s="9"/>
      <c r="B13" s="5"/>
      <c r="C13" s="4"/>
      <c r="G13" s="29" t="s">
        <v>28</v>
      </c>
      <c r="H13" s="18"/>
      <c r="I13" s="18"/>
      <c r="J13" s="7">
        <f>SUM(J11:J12)</f>
        <v>114.5</v>
      </c>
      <c r="K13" s="7"/>
      <c r="L13" s="7"/>
      <c r="M13" s="5"/>
    </row>
    <row r="14" spans="1:12" ht="60" customHeight="1">
      <c r="A14" s="9">
        <v>3</v>
      </c>
      <c r="B14" s="5" t="s">
        <v>498</v>
      </c>
      <c r="C14" s="4">
        <v>37</v>
      </c>
      <c r="G14" s="8" t="s">
        <v>71</v>
      </c>
      <c r="J14" s="4">
        <v>37</v>
      </c>
      <c r="K14" s="4"/>
      <c r="L14" s="4"/>
    </row>
    <row r="15" spans="1:12" ht="18" customHeight="1">
      <c r="A15" s="631">
        <v>4</v>
      </c>
      <c r="B15" s="608" t="s">
        <v>110</v>
      </c>
      <c r="C15" s="4">
        <v>100</v>
      </c>
      <c r="G15" s="8" t="s">
        <v>70</v>
      </c>
      <c r="J15" s="8">
        <v>11.55</v>
      </c>
      <c r="K15" s="4"/>
      <c r="L15" s="4"/>
    </row>
    <row r="16" spans="1:12" ht="18" customHeight="1">
      <c r="A16" s="631"/>
      <c r="B16" s="608"/>
      <c r="C16" s="4"/>
      <c r="G16" s="8" t="s">
        <v>78</v>
      </c>
      <c r="J16" s="8" t="s">
        <v>499</v>
      </c>
      <c r="K16" s="4"/>
      <c r="L16" s="4"/>
    </row>
    <row r="17" spans="1:12" ht="18" customHeight="1">
      <c r="A17" s="631"/>
      <c r="B17" s="608"/>
      <c r="C17" s="4"/>
      <c r="G17" s="8" t="s">
        <v>108</v>
      </c>
      <c r="J17" s="8">
        <v>24.75</v>
      </c>
      <c r="K17" s="4"/>
      <c r="L17" s="4"/>
    </row>
    <row r="18" spans="1:12" ht="18" customHeight="1">
      <c r="A18" s="631"/>
      <c r="B18" s="608"/>
      <c r="C18" s="4"/>
      <c r="G18" s="8" t="s">
        <v>77</v>
      </c>
      <c r="J18" s="4">
        <v>62.7</v>
      </c>
      <c r="K18" s="4"/>
      <c r="L18" s="4"/>
    </row>
    <row r="19" spans="1:12" ht="18" customHeight="1">
      <c r="A19" s="631"/>
      <c r="B19" s="5"/>
      <c r="C19" s="4"/>
      <c r="G19" s="29" t="s">
        <v>28</v>
      </c>
      <c r="J19" s="7">
        <f>SUM(J15:J18)</f>
        <v>99</v>
      </c>
      <c r="K19" s="7"/>
      <c r="L19" s="7"/>
    </row>
    <row r="20" spans="1:12" ht="22.5" customHeight="1">
      <c r="A20" s="631">
        <v>5</v>
      </c>
      <c r="B20" s="608" t="s">
        <v>179</v>
      </c>
      <c r="C20" s="4">
        <v>100</v>
      </c>
      <c r="G20" s="8" t="s">
        <v>70</v>
      </c>
      <c r="K20" s="4"/>
      <c r="L20" s="4"/>
    </row>
    <row r="21" spans="1:12" ht="22.5" customHeight="1">
      <c r="A21" s="631"/>
      <c r="B21" s="608"/>
      <c r="C21" s="4"/>
      <c r="G21" s="8" t="s">
        <v>78</v>
      </c>
      <c r="K21" s="4"/>
      <c r="L21" s="4"/>
    </row>
    <row r="22" spans="1:12" ht="22.5" customHeight="1">
      <c r="A22" s="631"/>
      <c r="B22" s="608"/>
      <c r="C22" s="4"/>
      <c r="G22" s="8" t="s">
        <v>108</v>
      </c>
      <c r="J22" s="4"/>
      <c r="K22" s="4"/>
      <c r="L22" s="4"/>
    </row>
    <row r="23" spans="1:12" ht="22.5" customHeight="1">
      <c r="A23" s="631"/>
      <c r="B23" s="608"/>
      <c r="C23" s="4"/>
      <c r="G23" s="8" t="s">
        <v>77</v>
      </c>
      <c r="K23" s="4"/>
      <c r="L23" s="4"/>
    </row>
    <row r="24" spans="1:12" ht="22.5" customHeight="1">
      <c r="A24" s="631"/>
      <c r="B24" s="608"/>
      <c r="C24" s="4"/>
      <c r="G24" s="29" t="s">
        <v>28</v>
      </c>
      <c r="H24" s="18"/>
      <c r="I24" s="18"/>
      <c r="J24" s="7">
        <f>SUM(J20:J23)</f>
        <v>0</v>
      </c>
      <c r="K24" s="7"/>
      <c r="L24" s="7"/>
    </row>
    <row r="25" spans="1:12" ht="22.5" customHeight="1">
      <c r="A25" s="631">
        <v>6</v>
      </c>
      <c r="B25" s="608" t="s">
        <v>180</v>
      </c>
      <c r="C25" s="4">
        <v>150</v>
      </c>
      <c r="G25" s="8" t="s">
        <v>70</v>
      </c>
      <c r="K25" s="4"/>
      <c r="L25" s="4"/>
    </row>
    <row r="26" spans="1:12" ht="22.5" customHeight="1">
      <c r="A26" s="631"/>
      <c r="B26" s="608"/>
      <c r="C26" s="4"/>
      <c r="G26" s="8" t="s">
        <v>78</v>
      </c>
      <c r="K26" s="4"/>
      <c r="L26" s="4"/>
    </row>
    <row r="27" spans="1:12" ht="22.5" customHeight="1">
      <c r="A27" s="631"/>
      <c r="B27" s="608"/>
      <c r="C27" s="4"/>
      <c r="G27" s="8" t="s">
        <v>108</v>
      </c>
      <c r="J27" s="4"/>
      <c r="K27" s="4"/>
      <c r="L27" s="4"/>
    </row>
    <row r="28" spans="1:12" ht="22.5" customHeight="1">
      <c r="A28" s="631"/>
      <c r="B28" s="608"/>
      <c r="C28" s="4"/>
      <c r="G28" s="8" t="s">
        <v>77</v>
      </c>
      <c r="K28" s="4"/>
      <c r="L28" s="4"/>
    </row>
    <row r="29" spans="1:12" ht="22.5" customHeight="1">
      <c r="A29" s="631"/>
      <c r="B29" s="608"/>
      <c r="C29" s="4"/>
      <c r="G29" s="29" t="s">
        <v>28</v>
      </c>
      <c r="H29" s="18"/>
      <c r="I29" s="18"/>
      <c r="J29" s="7">
        <f>SUM(J25:J28)</f>
        <v>0</v>
      </c>
      <c r="K29" s="7"/>
      <c r="L29" s="7"/>
    </row>
    <row r="30" spans="1:12" ht="58.5" customHeight="1">
      <c r="A30" s="9">
        <v>7</v>
      </c>
      <c r="B30" s="5" t="s">
        <v>106</v>
      </c>
      <c r="C30" s="4">
        <v>0.01</v>
      </c>
      <c r="G30" s="8" t="s">
        <v>108</v>
      </c>
      <c r="K30" s="115"/>
      <c r="L30" s="115"/>
    </row>
    <row r="31" spans="1:12" ht="50.25" customHeight="1">
      <c r="A31" s="9">
        <v>8</v>
      </c>
      <c r="B31" s="5" t="s">
        <v>181</v>
      </c>
      <c r="C31" s="4">
        <v>0.01</v>
      </c>
      <c r="K31" s="4"/>
      <c r="L31" s="4"/>
    </row>
    <row r="32" spans="1:12" ht="18.75" customHeight="1">
      <c r="A32" s="631">
        <v>9</v>
      </c>
      <c r="B32" s="608" t="s">
        <v>109</v>
      </c>
      <c r="C32" s="606">
        <v>100</v>
      </c>
      <c r="G32" s="8" t="s">
        <v>70</v>
      </c>
      <c r="K32" s="4"/>
      <c r="L32" s="4"/>
    </row>
    <row r="33" spans="1:12" ht="18.75" customHeight="1">
      <c r="A33" s="631"/>
      <c r="B33" s="608"/>
      <c r="C33" s="606"/>
      <c r="G33" s="8" t="s">
        <v>78</v>
      </c>
      <c r="K33" s="4"/>
      <c r="L33" s="4"/>
    </row>
    <row r="34" spans="1:12" ht="18.75" customHeight="1">
      <c r="A34" s="631"/>
      <c r="B34" s="608"/>
      <c r="C34" s="606"/>
      <c r="G34" s="8" t="s">
        <v>108</v>
      </c>
      <c r="K34" s="4"/>
      <c r="L34" s="4"/>
    </row>
    <row r="35" spans="1:12" ht="18.75" customHeight="1">
      <c r="A35" s="631"/>
      <c r="B35" s="608"/>
      <c r="C35" s="4"/>
      <c r="G35" s="8" t="s">
        <v>77</v>
      </c>
      <c r="K35" s="4"/>
      <c r="L35" s="4"/>
    </row>
    <row r="36" spans="1:12" ht="19.5" customHeight="1">
      <c r="A36" s="631"/>
      <c r="B36" s="5"/>
      <c r="C36" s="4"/>
      <c r="G36" s="29" t="s">
        <v>28</v>
      </c>
      <c r="J36" s="7">
        <f>SUM(J32:J35)</f>
        <v>0</v>
      </c>
      <c r="K36" s="7"/>
      <c r="L36" s="7"/>
    </row>
    <row r="37" spans="1:12" ht="14.25">
      <c r="A37" s="9"/>
      <c r="B37" s="6" t="s">
        <v>107</v>
      </c>
      <c r="C37" s="7">
        <f>SUM(C6:C36)</f>
        <v>752.42</v>
      </c>
      <c r="J37" s="70">
        <f>SUM(J10,J13,J14,J19,J24,J29,J30,J31,J36)</f>
        <v>250.5</v>
      </c>
      <c r="K37" s="70"/>
      <c r="L37" s="70"/>
    </row>
  </sheetData>
  <sheetProtection/>
  <mergeCells count="19">
    <mergeCell ref="A1:M1"/>
    <mergeCell ref="L2:M2"/>
    <mergeCell ref="D3:F3"/>
    <mergeCell ref="H3:I3"/>
    <mergeCell ref="D4:F4"/>
    <mergeCell ref="H4:I4"/>
    <mergeCell ref="A5:C5"/>
    <mergeCell ref="B15:B18"/>
    <mergeCell ref="A6:A9"/>
    <mergeCell ref="B6:B9"/>
    <mergeCell ref="B11:B12"/>
    <mergeCell ref="A25:A29"/>
    <mergeCell ref="B25:B29"/>
    <mergeCell ref="B32:B35"/>
    <mergeCell ref="C32:C34"/>
    <mergeCell ref="A32:A36"/>
    <mergeCell ref="A15:A19"/>
    <mergeCell ref="A20:A24"/>
    <mergeCell ref="B20:B24"/>
  </mergeCells>
  <printOptions gridLines="1" horizontalCentered="1"/>
  <pageMargins left="0.2362204724409449" right="0.2362204724409449" top="0.2755905511811024" bottom="0.35433070866141736" header="0.15748031496062992" footer="0.15748031496062992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  <rowBreaks count="1" manualBreakCount="1">
    <brk id="19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00FF"/>
  </sheetPr>
  <dimension ref="A1:O27"/>
  <sheetViews>
    <sheetView view="pageBreakPreview" zoomScale="85" zoomScaleSheetLayoutView="85" zoomScalePageLayoutView="0" workbookViewId="0" topLeftCell="A1">
      <pane ySplit="5" topLeftCell="A26" activePane="bottomLeft" state="frozen"/>
      <selection pane="topLeft" activeCell="B6" sqref="B6"/>
      <selection pane="bottomLeft" activeCell="R31" sqref="R31"/>
    </sheetView>
  </sheetViews>
  <sheetFormatPr defaultColWidth="9.140625" defaultRowHeight="12.75"/>
  <cols>
    <col min="1" max="1" width="4.57421875" style="8" customWidth="1"/>
    <col min="2" max="2" width="15.421875" style="5" customWidth="1"/>
    <col min="3" max="3" width="8.8515625" style="1" customWidth="1"/>
    <col min="4" max="4" width="7.57421875" style="1" customWidth="1"/>
    <col min="5" max="5" width="13.00390625" style="1" customWidth="1"/>
    <col min="6" max="6" width="8.421875" style="1" customWidth="1"/>
    <col min="7" max="7" width="9.00390625" style="1" customWidth="1"/>
    <col min="8" max="8" width="12.140625" style="8" customWidth="1"/>
    <col min="9" max="9" width="6.57421875" style="8" customWidth="1"/>
    <col min="10" max="10" width="8.57421875" style="8" customWidth="1"/>
    <col min="11" max="12" width="9.00390625" style="8" customWidth="1"/>
    <col min="13" max="13" width="11.140625" style="8" customWidth="1"/>
    <col min="14" max="14" width="12.00390625" style="1" customWidth="1"/>
    <col min="15" max="15" width="10.57421875" style="1" customWidth="1"/>
    <col min="16" max="16384" width="9.140625" style="1" customWidth="1"/>
  </cols>
  <sheetData>
    <row r="1" spans="1:15" ht="26.25" customHeight="1">
      <c r="A1" s="625" t="s">
        <v>262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spans="1:15" ht="14.25" customHeight="1">
      <c r="A2" s="14"/>
      <c r="B2" s="14"/>
      <c r="C2" s="14"/>
      <c r="D2" s="64"/>
      <c r="E2" s="17"/>
      <c r="F2" s="17"/>
      <c r="G2" s="17"/>
      <c r="H2" s="16"/>
      <c r="I2" s="16"/>
      <c r="J2" s="16"/>
      <c r="K2" s="16"/>
      <c r="L2" s="16"/>
      <c r="M2" s="16"/>
      <c r="N2" s="816" t="s">
        <v>29</v>
      </c>
      <c r="O2" s="816"/>
    </row>
    <row r="3" spans="1:15" ht="29.25" customHeight="1">
      <c r="A3" s="610" t="s">
        <v>15</v>
      </c>
      <c r="B3" s="610" t="s">
        <v>66</v>
      </c>
      <c r="C3" s="822" t="s">
        <v>256</v>
      </c>
      <c r="D3" s="824"/>
      <c r="E3" s="619" t="s">
        <v>39</v>
      </c>
      <c r="F3" s="620"/>
      <c r="G3" s="621"/>
      <c r="H3" s="610" t="s">
        <v>40</v>
      </c>
      <c r="I3" s="619" t="s">
        <v>176</v>
      </c>
      <c r="J3" s="621"/>
      <c r="K3" s="612" t="s">
        <v>255</v>
      </c>
      <c r="L3" s="613"/>
      <c r="M3" s="628" t="s">
        <v>190</v>
      </c>
      <c r="N3" s="628" t="s">
        <v>41</v>
      </c>
      <c r="O3" s="610" t="s">
        <v>42</v>
      </c>
    </row>
    <row r="4" spans="1:15" ht="44.25" customHeight="1">
      <c r="A4" s="611"/>
      <c r="B4" s="611"/>
      <c r="C4" s="2" t="s">
        <v>84</v>
      </c>
      <c r="D4" s="63" t="s">
        <v>85</v>
      </c>
      <c r="E4" s="622"/>
      <c r="F4" s="623"/>
      <c r="G4" s="624"/>
      <c r="H4" s="611"/>
      <c r="I4" s="622"/>
      <c r="J4" s="624"/>
      <c r="K4" s="2" t="s">
        <v>84</v>
      </c>
      <c r="L4" s="63" t="s">
        <v>85</v>
      </c>
      <c r="M4" s="629"/>
      <c r="N4" s="629"/>
      <c r="O4" s="611"/>
    </row>
    <row r="5" spans="1:15" ht="14.25">
      <c r="A5" s="3" t="s">
        <v>17</v>
      </c>
      <c r="B5" s="3" t="s">
        <v>18</v>
      </c>
      <c r="C5" s="811" t="s">
        <v>19</v>
      </c>
      <c r="D5" s="813"/>
      <c r="E5" s="811" t="s">
        <v>30</v>
      </c>
      <c r="F5" s="812"/>
      <c r="G5" s="813"/>
      <c r="H5" s="3" t="s">
        <v>43</v>
      </c>
      <c r="I5" s="811" t="s">
        <v>44</v>
      </c>
      <c r="J5" s="813"/>
      <c r="K5" s="3" t="s">
        <v>45</v>
      </c>
      <c r="L5" s="3"/>
      <c r="M5" s="3" t="s">
        <v>46</v>
      </c>
      <c r="N5" s="3" t="s">
        <v>47</v>
      </c>
      <c r="O5" s="3" t="s">
        <v>48</v>
      </c>
    </row>
    <row r="6" spans="1:4" ht="14.25">
      <c r="A6" s="820" t="s">
        <v>155</v>
      </c>
      <c r="B6" s="821"/>
      <c r="C6" s="821"/>
      <c r="D6" s="62"/>
    </row>
    <row r="7" spans="1:15" ht="21.75" customHeight="1">
      <c r="A7" s="826">
        <v>1</v>
      </c>
      <c r="B7" s="825" t="s">
        <v>82</v>
      </c>
      <c r="C7" s="13">
        <v>5.89</v>
      </c>
      <c r="D7" s="13"/>
      <c r="E7" s="607" t="s">
        <v>83</v>
      </c>
      <c r="F7" s="1" t="s">
        <v>49</v>
      </c>
      <c r="G7" s="19">
        <v>30.29</v>
      </c>
      <c r="H7" s="20" t="s">
        <v>74</v>
      </c>
      <c r="I7" s="9" t="s">
        <v>174</v>
      </c>
      <c r="J7" s="4">
        <v>30.29</v>
      </c>
      <c r="K7" s="4"/>
      <c r="L7" s="4"/>
      <c r="M7" s="4"/>
      <c r="N7" s="4"/>
      <c r="O7" s="607"/>
    </row>
    <row r="8" spans="1:15" ht="21.75" customHeight="1">
      <c r="A8" s="826"/>
      <c r="B8" s="825"/>
      <c r="C8" s="13"/>
      <c r="D8" s="13"/>
      <c r="E8" s="607"/>
      <c r="F8" s="1" t="s">
        <v>61</v>
      </c>
      <c r="G8" s="19">
        <v>3.03</v>
      </c>
      <c r="H8" s="20" t="s">
        <v>56</v>
      </c>
      <c r="I8" s="9" t="s">
        <v>174</v>
      </c>
      <c r="J8" s="4">
        <v>1.5</v>
      </c>
      <c r="K8" s="4">
        <v>1.53</v>
      </c>
      <c r="L8" s="4"/>
      <c r="M8" s="4"/>
      <c r="N8" s="4"/>
      <c r="O8" s="607"/>
    </row>
    <row r="9" spans="1:15" ht="21.75" customHeight="1">
      <c r="A9" s="826"/>
      <c r="B9" s="825"/>
      <c r="C9" s="13"/>
      <c r="D9" s="13"/>
      <c r="E9" s="607"/>
      <c r="F9" s="1" t="s">
        <v>62</v>
      </c>
      <c r="G9" s="19">
        <v>7.57</v>
      </c>
      <c r="H9" s="20" t="s">
        <v>54</v>
      </c>
      <c r="I9" s="9" t="s">
        <v>174</v>
      </c>
      <c r="J9" s="4">
        <v>3.21</v>
      </c>
      <c r="K9" s="4">
        <v>4.36</v>
      </c>
      <c r="L9" s="4"/>
      <c r="M9" s="4"/>
      <c r="N9" s="4"/>
      <c r="O9" s="607"/>
    </row>
    <row r="10" spans="1:14" ht="16.5" customHeight="1">
      <c r="A10" s="826"/>
      <c r="B10" s="12"/>
      <c r="C10" s="13"/>
      <c r="D10" s="13"/>
      <c r="F10" s="18" t="s">
        <v>28</v>
      </c>
      <c r="G10" s="21">
        <f>SUM(G7:G9)</f>
        <v>40.89</v>
      </c>
      <c r="H10" s="20"/>
      <c r="J10" s="23">
        <f>SUM(J7:J9)</f>
        <v>35</v>
      </c>
      <c r="K10" s="23">
        <f>SUM(K7:K9)</f>
        <v>5.890000000000001</v>
      </c>
      <c r="L10" s="23"/>
      <c r="M10" s="23"/>
      <c r="N10" s="23"/>
    </row>
    <row r="11" spans="1:15" ht="28.5" customHeight="1">
      <c r="A11" s="826">
        <v>2</v>
      </c>
      <c r="B11" s="825" t="s">
        <v>98</v>
      </c>
      <c r="C11" s="13">
        <v>2.31</v>
      </c>
      <c r="D11" s="13"/>
      <c r="E11" s="607" t="s">
        <v>111</v>
      </c>
      <c r="F11" s="1" t="s">
        <v>49</v>
      </c>
      <c r="G11" s="19">
        <v>29.38</v>
      </c>
      <c r="H11" s="20" t="s">
        <v>72</v>
      </c>
      <c r="I11" s="9" t="s">
        <v>174</v>
      </c>
      <c r="J11" s="22">
        <v>27.88</v>
      </c>
      <c r="K11" s="4"/>
      <c r="L11" s="4"/>
      <c r="M11" s="4"/>
      <c r="N11" s="4"/>
      <c r="O11" s="607"/>
    </row>
    <row r="12" spans="1:15" ht="28.5" customHeight="1">
      <c r="A12" s="826"/>
      <c r="B12" s="825"/>
      <c r="C12" s="13"/>
      <c r="D12" s="13"/>
      <c r="E12" s="607"/>
      <c r="F12" s="1" t="s">
        <v>61</v>
      </c>
      <c r="G12" s="19">
        <v>2.76</v>
      </c>
      <c r="H12" s="20" t="s">
        <v>58</v>
      </c>
      <c r="I12" s="9" t="s">
        <v>174</v>
      </c>
      <c r="J12" s="22">
        <v>0.5</v>
      </c>
      <c r="K12" s="4">
        <v>1.31</v>
      </c>
      <c r="L12" s="4"/>
      <c r="M12" s="4"/>
      <c r="N12" s="4"/>
      <c r="O12" s="607"/>
    </row>
    <row r="13" spans="1:15" ht="28.5" customHeight="1">
      <c r="A13" s="826"/>
      <c r="B13" s="825"/>
      <c r="C13" s="13"/>
      <c r="D13" s="13"/>
      <c r="E13" s="607"/>
      <c r="F13" s="1" t="s">
        <v>62</v>
      </c>
      <c r="G13" s="19">
        <v>5.31</v>
      </c>
      <c r="H13" s="20" t="s">
        <v>54</v>
      </c>
      <c r="I13" s="9" t="s">
        <v>174</v>
      </c>
      <c r="J13" s="22">
        <v>2.36</v>
      </c>
      <c r="K13" s="4">
        <v>1</v>
      </c>
      <c r="L13" s="4"/>
      <c r="M13" s="4"/>
      <c r="N13" s="4"/>
      <c r="O13" s="607"/>
    </row>
    <row r="14" spans="1:14" ht="21.75" customHeight="1">
      <c r="A14" s="826"/>
      <c r="B14" s="12"/>
      <c r="C14" s="13"/>
      <c r="D14" s="13"/>
      <c r="F14" s="18" t="s">
        <v>28</v>
      </c>
      <c r="G14" s="21">
        <f>SUM(G11:G13)</f>
        <v>37.45</v>
      </c>
      <c r="H14" s="20"/>
      <c r="J14" s="23">
        <f>SUM(J11:J13)</f>
        <v>30.74</v>
      </c>
      <c r="K14" s="23">
        <f>SUM(K11:K13)</f>
        <v>2.31</v>
      </c>
      <c r="L14" s="23"/>
      <c r="M14" s="23"/>
      <c r="N14" s="23"/>
    </row>
    <row r="15" spans="1:15" ht="29.25" customHeight="1">
      <c r="A15" s="826">
        <v>3</v>
      </c>
      <c r="B15" s="825" t="s">
        <v>99</v>
      </c>
      <c r="C15" s="51">
        <v>9.08</v>
      </c>
      <c r="D15" s="51"/>
      <c r="E15" s="828" t="s">
        <v>100</v>
      </c>
      <c r="F15" s="1" t="s">
        <v>49</v>
      </c>
      <c r="G15" s="19">
        <v>32.47</v>
      </c>
      <c r="H15" s="20" t="s">
        <v>73</v>
      </c>
      <c r="J15" s="4">
        <v>28.87</v>
      </c>
      <c r="K15" s="4">
        <v>3.6</v>
      </c>
      <c r="L15" s="4"/>
      <c r="M15" s="4"/>
      <c r="N15" s="4"/>
      <c r="O15" s="607"/>
    </row>
    <row r="16" spans="1:15" ht="29.25" customHeight="1">
      <c r="A16" s="826"/>
      <c r="B16" s="825"/>
      <c r="C16" s="51"/>
      <c r="D16" s="51"/>
      <c r="E16" s="828"/>
      <c r="F16" s="1" t="s">
        <v>61</v>
      </c>
      <c r="G16" s="19">
        <v>5.48</v>
      </c>
      <c r="H16" s="20" t="s">
        <v>58</v>
      </c>
      <c r="J16" s="4">
        <v>2.74</v>
      </c>
      <c r="K16" s="4">
        <v>2.74</v>
      </c>
      <c r="L16" s="4"/>
      <c r="M16" s="4"/>
      <c r="N16" s="4"/>
      <c r="O16" s="607"/>
    </row>
    <row r="17" spans="1:15" ht="29.25" customHeight="1">
      <c r="A17" s="826"/>
      <c r="B17" s="825"/>
      <c r="C17" s="51"/>
      <c r="D17" s="51"/>
      <c r="E17" s="828"/>
      <c r="F17" s="1" t="s">
        <v>62</v>
      </c>
      <c r="G17" s="19">
        <v>5.484</v>
      </c>
      <c r="H17" s="20" t="s">
        <v>54</v>
      </c>
      <c r="J17" s="4">
        <v>2.74</v>
      </c>
      <c r="K17" s="4">
        <v>2.74</v>
      </c>
      <c r="L17" s="4"/>
      <c r="M17" s="4"/>
      <c r="N17" s="4"/>
      <c r="O17" s="607"/>
    </row>
    <row r="18" spans="1:14" ht="27" customHeight="1">
      <c r="A18" s="826"/>
      <c r="B18" s="825"/>
      <c r="C18" s="51"/>
      <c r="D18" s="51"/>
      <c r="E18" s="828"/>
      <c r="F18" s="18" t="s">
        <v>28</v>
      </c>
      <c r="G18" s="36">
        <f>SUM(G15:G17)</f>
        <v>43.434000000000005</v>
      </c>
      <c r="H18" s="20"/>
      <c r="J18" s="30">
        <f>SUM(J15:J17)</f>
        <v>34.35</v>
      </c>
      <c r="K18" s="30">
        <f>SUM(K15:K17)</f>
        <v>9.08</v>
      </c>
      <c r="L18" s="30"/>
      <c r="M18" s="30"/>
      <c r="N18" s="30"/>
    </row>
    <row r="19" spans="1:15" ht="25.5" customHeight="1">
      <c r="A19" s="826">
        <v>4</v>
      </c>
      <c r="B19" s="825" t="s">
        <v>80</v>
      </c>
      <c r="C19" s="13">
        <v>8.39</v>
      </c>
      <c r="D19" s="13"/>
      <c r="E19" s="607" t="s">
        <v>81</v>
      </c>
      <c r="F19" s="1" t="s">
        <v>49</v>
      </c>
      <c r="G19" s="19">
        <v>35.665</v>
      </c>
      <c r="H19" s="34" t="s">
        <v>68</v>
      </c>
      <c r="I19" s="9" t="s">
        <v>174</v>
      </c>
      <c r="J19" s="22">
        <v>23.73</v>
      </c>
      <c r="K19" s="4">
        <v>8.39</v>
      </c>
      <c r="L19" s="4"/>
      <c r="M19" s="4"/>
      <c r="N19" s="4"/>
      <c r="O19" s="607"/>
    </row>
    <row r="20" spans="1:15" ht="25.5" customHeight="1">
      <c r="A20" s="826"/>
      <c r="B20" s="825"/>
      <c r="C20" s="13"/>
      <c r="D20" s="13"/>
      <c r="E20" s="607"/>
      <c r="F20" s="1" t="s">
        <v>61</v>
      </c>
      <c r="G20" s="19">
        <v>3.09</v>
      </c>
      <c r="H20" s="20" t="s">
        <v>58</v>
      </c>
      <c r="I20" s="9" t="s">
        <v>174</v>
      </c>
      <c r="J20" s="22">
        <v>0.5</v>
      </c>
      <c r="K20" s="4"/>
      <c r="L20" s="4"/>
      <c r="M20" s="4"/>
      <c r="N20" s="4"/>
      <c r="O20" s="607"/>
    </row>
    <row r="21" spans="1:15" ht="25.5" customHeight="1">
      <c r="A21" s="826"/>
      <c r="B21" s="825"/>
      <c r="C21" s="13"/>
      <c r="D21" s="13"/>
      <c r="E21" s="607"/>
      <c r="F21" s="1" t="s">
        <v>62</v>
      </c>
      <c r="G21" s="19">
        <v>4.64</v>
      </c>
      <c r="H21" s="20" t="s">
        <v>54</v>
      </c>
      <c r="I21" s="9" t="s">
        <v>174</v>
      </c>
      <c r="J21" s="22">
        <v>1</v>
      </c>
      <c r="K21" s="4"/>
      <c r="L21" s="4"/>
      <c r="M21" s="4"/>
      <c r="N21" s="4"/>
      <c r="O21" s="607"/>
    </row>
    <row r="22" spans="1:14" ht="15.75" customHeight="1">
      <c r="A22" s="10"/>
      <c r="B22" s="12"/>
      <c r="C22" s="13"/>
      <c r="D22" s="13"/>
      <c r="F22" s="18" t="s">
        <v>28</v>
      </c>
      <c r="G22" s="35">
        <f>SUM(G19:G21)</f>
        <v>43.394999999999996</v>
      </c>
      <c r="H22" s="20"/>
      <c r="J22" s="23">
        <f>SUM(J19:J21)</f>
        <v>25.23</v>
      </c>
      <c r="K22" s="23">
        <f>SUM(K19:K21)</f>
        <v>8.39</v>
      </c>
      <c r="L22" s="23"/>
      <c r="M22" s="23"/>
      <c r="N22" s="23"/>
    </row>
    <row r="23" spans="1:15" ht="34.5" customHeight="1">
      <c r="A23" s="826">
        <v>5</v>
      </c>
      <c r="B23" s="825" t="s">
        <v>175</v>
      </c>
      <c r="C23" s="13">
        <v>5.33</v>
      </c>
      <c r="D23" s="13"/>
      <c r="E23" s="607" t="s">
        <v>489</v>
      </c>
      <c r="F23" s="1" t="s">
        <v>49</v>
      </c>
      <c r="G23" s="19"/>
      <c r="H23" s="20" t="s">
        <v>78</v>
      </c>
      <c r="I23" s="9"/>
      <c r="K23" s="8">
        <v>5.33</v>
      </c>
      <c r="L23" s="4"/>
      <c r="M23" s="4"/>
      <c r="N23" s="4"/>
      <c r="O23" s="607"/>
    </row>
    <row r="24" spans="1:15" ht="34.5" customHeight="1">
      <c r="A24" s="826"/>
      <c r="B24" s="825"/>
      <c r="C24" s="13"/>
      <c r="D24" s="13"/>
      <c r="E24" s="607"/>
      <c r="F24" s="1" t="s">
        <v>61</v>
      </c>
      <c r="G24" s="19"/>
      <c r="H24" s="20"/>
      <c r="L24" s="4"/>
      <c r="M24" s="4"/>
      <c r="N24" s="4"/>
      <c r="O24" s="607"/>
    </row>
    <row r="25" spans="1:15" ht="34.5" customHeight="1">
      <c r="A25" s="826"/>
      <c r="B25" s="825"/>
      <c r="C25" s="13"/>
      <c r="D25" s="13"/>
      <c r="E25" s="607"/>
      <c r="F25" s="1" t="s">
        <v>62</v>
      </c>
      <c r="G25" s="19"/>
      <c r="H25" s="20"/>
      <c r="L25" s="4"/>
      <c r="M25" s="4"/>
      <c r="N25" s="4"/>
      <c r="O25" s="607"/>
    </row>
    <row r="26" spans="1:14" ht="21.75" customHeight="1">
      <c r="A26" s="10"/>
      <c r="B26" s="12"/>
      <c r="C26" s="13"/>
      <c r="D26" s="13"/>
      <c r="E26" s="607"/>
      <c r="F26" s="18" t="s">
        <v>28</v>
      </c>
      <c r="G26" s="35">
        <f>SUM(G23:G25)</f>
        <v>0</v>
      </c>
      <c r="H26" s="20"/>
      <c r="J26" s="23">
        <f>SUM(J23:J25)</f>
        <v>0</v>
      </c>
      <c r="K26" s="30">
        <f>SUM(K23:K25)</f>
        <v>5.33</v>
      </c>
      <c r="L26" s="30">
        <f>SUM(L23:L25)</f>
        <v>0</v>
      </c>
      <c r="M26" s="30"/>
      <c r="N26" s="30"/>
    </row>
    <row r="27" spans="1:14" ht="31.5" customHeight="1">
      <c r="A27" s="827" t="s">
        <v>38</v>
      </c>
      <c r="B27" s="827"/>
      <c r="C27" s="7">
        <f>SUM(C7:C25)</f>
        <v>31</v>
      </c>
      <c r="D27" s="7">
        <f>SUM(D7:D25)</f>
        <v>0</v>
      </c>
      <c r="G27" s="24">
        <f>SUM(G10,G14,G18,G22,G26)</f>
        <v>165.16899999999998</v>
      </c>
      <c r="J27" s="24">
        <f>SUM(J10,J14,J18,J22,J26)</f>
        <v>125.32000000000001</v>
      </c>
      <c r="K27" s="7">
        <f>SUM(K10,K14,K18,K22,K26)</f>
        <v>31</v>
      </c>
      <c r="L27" s="24">
        <f>SUM(L10,L14,L18,L22,L26)</f>
        <v>0</v>
      </c>
      <c r="M27" s="7"/>
      <c r="N27" s="7"/>
    </row>
    <row r="28" ht="52.5" customHeight="1"/>
    <row r="29" ht="51.75" customHeight="1"/>
    <row r="30" ht="49.5" customHeight="1"/>
    <row r="31" ht="52.5" customHeight="1"/>
    <row r="32" ht="54.75" customHeight="1"/>
    <row r="33" ht="51" customHeight="1"/>
    <row r="34" ht="51" customHeight="1"/>
    <row r="35" ht="51.75" customHeight="1"/>
    <row r="36" ht="52.5" customHeight="1"/>
  </sheetData>
  <sheetProtection/>
  <mergeCells count="37">
    <mergeCell ref="O23:O25"/>
    <mergeCell ref="O7:O9"/>
    <mergeCell ref="O19:O21"/>
    <mergeCell ref="E23:E26"/>
    <mergeCell ref="O11:O13"/>
    <mergeCell ref="O15:O17"/>
    <mergeCell ref="E7:E9"/>
    <mergeCell ref="E19:E21"/>
    <mergeCell ref="A6:C6"/>
    <mergeCell ref="E15:E18"/>
    <mergeCell ref="B7:B9"/>
    <mergeCell ref="A11:A14"/>
    <mergeCell ref="A7:A10"/>
    <mergeCell ref="B15:B18"/>
    <mergeCell ref="A15:A18"/>
    <mergeCell ref="B11:B13"/>
    <mergeCell ref="E11:E13"/>
    <mergeCell ref="A1:O1"/>
    <mergeCell ref="E5:G5"/>
    <mergeCell ref="I5:J5"/>
    <mergeCell ref="N2:O2"/>
    <mergeCell ref="C3:D3"/>
    <mergeCell ref="C5:D5"/>
    <mergeCell ref="E3:G4"/>
    <mergeCell ref="A3:A4"/>
    <mergeCell ref="B3:B4"/>
    <mergeCell ref="N3:N4"/>
    <mergeCell ref="B19:B21"/>
    <mergeCell ref="A19:A21"/>
    <mergeCell ref="A23:A25"/>
    <mergeCell ref="B23:B25"/>
    <mergeCell ref="A27:B27"/>
    <mergeCell ref="O3:O4"/>
    <mergeCell ref="K3:L3"/>
    <mergeCell ref="M3:M4"/>
    <mergeCell ref="H3:H4"/>
    <mergeCell ref="I3:J4"/>
  </mergeCells>
  <printOptions gridLines="1" horizontalCentered="1"/>
  <pageMargins left="0" right="0" top="0.5" bottom="0.48" header="0.5" footer="0.23"/>
  <pageSetup horizontalDpi="600" verticalDpi="600" orientation="landscape" paperSize="9" r:id="rId1"/>
  <headerFooter alignWithMargins="0">
    <oddFooter>&amp;L&amp;"Arial,Italic"&amp;8&amp;Z&amp;F&amp;R&amp;"Arial,Italic"&amp;8Pg._&amp;P/&amp;N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00FF"/>
  </sheetPr>
  <dimension ref="A1:N17"/>
  <sheetViews>
    <sheetView zoomScale="85" zoomScaleNormal="85" zoomScalePageLayoutView="0" workbookViewId="0" topLeftCell="A1">
      <pane ySplit="5" topLeftCell="A10" activePane="bottomLeft" state="frozen"/>
      <selection pane="topLeft" activeCell="A1" sqref="A1"/>
      <selection pane="bottomLeft" activeCell="C16" sqref="C16"/>
    </sheetView>
  </sheetViews>
  <sheetFormatPr defaultColWidth="9.140625" defaultRowHeight="12.75"/>
  <cols>
    <col min="1" max="1" width="4.57421875" style="8" customWidth="1"/>
    <col min="2" max="2" width="28.140625" style="1" customWidth="1"/>
    <col min="3" max="3" width="9.140625" style="1" customWidth="1"/>
    <col min="4" max="4" width="7.28125" style="1" customWidth="1"/>
    <col min="5" max="5" width="14.7109375" style="1" customWidth="1"/>
    <col min="6" max="6" width="7.28125" style="1" customWidth="1"/>
    <col min="7" max="7" width="10.57421875" style="8" customWidth="1"/>
    <col min="8" max="8" width="9.140625" style="1" customWidth="1"/>
    <col min="9" max="9" width="4.421875" style="1" customWidth="1"/>
    <col min="10" max="10" width="8.28125" style="1" customWidth="1"/>
    <col min="11" max="11" width="9.140625" style="1" customWidth="1"/>
    <col min="12" max="12" width="10.8515625" style="1" customWidth="1"/>
    <col min="13" max="13" width="11.57421875" style="1" customWidth="1"/>
    <col min="14" max="16384" width="9.140625" style="1" customWidth="1"/>
  </cols>
  <sheetData>
    <row r="1" spans="1:14" ht="27.75" customHeight="1">
      <c r="A1" s="625" t="s">
        <v>261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4.25" customHeight="1">
      <c r="A2" s="14"/>
      <c r="B2" s="14"/>
      <c r="C2" s="14"/>
      <c r="D2" s="64"/>
      <c r="E2" s="17"/>
      <c r="F2" s="17"/>
      <c r="G2" s="16"/>
      <c r="H2" s="17"/>
      <c r="I2" s="16"/>
      <c r="J2" s="17"/>
      <c r="K2" s="17"/>
      <c r="L2" s="17"/>
      <c r="M2" s="816" t="s">
        <v>29</v>
      </c>
      <c r="N2" s="816"/>
    </row>
    <row r="3" spans="1:14" ht="32.25" customHeight="1">
      <c r="A3" s="610" t="s">
        <v>15</v>
      </c>
      <c r="B3" s="610" t="s">
        <v>66</v>
      </c>
      <c r="C3" s="822" t="s">
        <v>254</v>
      </c>
      <c r="D3" s="824"/>
      <c r="E3" s="619" t="s">
        <v>39</v>
      </c>
      <c r="F3" s="620"/>
      <c r="G3" s="621"/>
      <c r="H3" s="610" t="s">
        <v>40</v>
      </c>
      <c r="I3" s="619" t="s">
        <v>176</v>
      </c>
      <c r="J3" s="621"/>
      <c r="K3" s="628" t="s">
        <v>255</v>
      </c>
      <c r="L3" s="628" t="s">
        <v>190</v>
      </c>
      <c r="M3" s="628" t="s">
        <v>41</v>
      </c>
      <c r="N3" s="610" t="s">
        <v>42</v>
      </c>
    </row>
    <row r="4" spans="1:14" ht="54.75" customHeight="1">
      <c r="A4" s="611"/>
      <c r="B4" s="611"/>
      <c r="C4" s="2" t="s">
        <v>153</v>
      </c>
      <c r="D4" s="63" t="s">
        <v>85</v>
      </c>
      <c r="E4" s="622"/>
      <c r="F4" s="623"/>
      <c r="G4" s="624"/>
      <c r="H4" s="611"/>
      <c r="I4" s="622"/>
      <c r="J4" s="624"/>
      <c r="K4" s="629"/>
      <c r="L4" s="629"/>
      <c r="M4" s="629"/>
      <c r="N4" s="611"/>
    </row>
    <row r="5" spans="1:14" ht="14.25">
      <c r="A5" s="3" t="s">
        <v>17</v>
      </c>
      <c r="B5" s="3" t="s">
        <v>18</v>
      </c>
      <c r="C5" s="811" t="s">
        <v>19</v>
      </c>
      <c r="D5" s="813"/>
      <c r="E5" s="811" t="s">
        <v>30</v>
      </c>
      <c r="F5" s="812"/>
      <c r="G5" s="813"/>
      <c r="H5" s="3" t="s">
        <v>43</v>
      </c>
      <c r="I5" s="811" t="s">
        <v>44</v>
      </c>
      <c r="J5" s="813"/>
      <c r="K5" s="3" t="s">
        <v>45</v>
      </c>
      <c r="L5" s="3" t="s">
        <v>46</v>
      </c>
      <c r="M5" s="3" t="s">
        <v>47</v>
      </c>
      <c r="N5" s="3" t="s">
        <v>48</v>
      </c>
    </row>
    <row r="6" spans="2:4" ht="21" customHeight="1">
      <c r="B6" s="52" t="s">
        <v>161</v>
      </c>
      <c r="C6" s="53"/>
      <c r="D6" s="66"/>
    </row>
    <row r="7" spans="1:14" ht="36" customHeight="1">
      <c r="A7" s="631" t="s">
        <v>14</v>
      </c>
      <c r="B7" s="608" t="s">
        <v>250</v>
      </c>
      <c r="C7" s="606">
        <v>10</v>
      </c>
      <c r="D7" s="606"/>
      <c r="E7" s="607" t="s">
        <v>252</v>
      </c>
      <c r="F7" s="8" t="s">
        <v>125</v>
      </c>
      <c r="G7" s="8">
        <v>4.9815</v>
      </c>
      <c r="H7" s="1" t="s">
        <v>71</v>
      </c>
      <c r="K7" s="8">
        <v>4.9815</v>
      </c>
      <c r="L7" s="4"/>
      <c r="M7" s="4">
        <v>0</v>
      </c>
      <c r="N7" s="413" t="s">
        <v>833</v>
      </c>
    </row>
    <row r="8" spans="1:14" ht="27" customHeight="1">
      <c r="A8" s="631"/>
      <c r="B8" s="608"/>
      <c r="C8" s="606"/>
      <c r="D8" s="606"/>
      <c r="E8" s="607"/>
      <c r="F8" s="8" t="s">
        <v>133</v>
      </c>
      <c r="H8" s="8"/>
      <c r="I8" s="8"/>
      <c r="J8" s="8"/>
      <c r="K8" s="8"/>
      <c r="L8" s="4"/>
      <c r="M8" s="4"/>
      <c r="N8" s="40"/>
    </row>
    <row r="9" spans="1:14" ht="26.25" customHeight="1">
      <c r="A9" s="631"/>
      <c r="B9" s="608"/>
      <c r="C9" s="606"/>
      <c r="D9" s="606"/>
      <c r="E9" s="607"/>
      <c r="F9" s="8" t="s">
        <v>134</v>
      </c>
      <c r="H9" s="8"/>
      <c r="I9" s="8"/>
      <c r="J9" s="8"/>
      <c r="K9" s="8"/>
      <c r="L9" s="4"/>
      <c r="M9" s="4"/>
      <c r="N9" s="40"/>
    </row>
    <row r="10" spans="1:13" s="18" customFormat="1" ht="15.75" customHeight="1">
      <c r="A10" s="631"/>
      <c r="B10" s="608"/>
      <c r="C10" s="606"/>
      <c r="D10" s="606"/>
      <c r="E10" s="8"/>
      <c r="F10" s="29" t="s">
        <v>63</v>
      </c>
      <c r="G10" s="89">
        <f>SUM(G7:G9)</f>
        <v>4.9815</v>
      </c>
      <c r="H10" s="29"/>
      <c r="I10" s="29"/>
      <c r="J10" s="7">
        <f>SUM(J7:J9)</f>
        <v>0</v>
      </c>
      <c r="K10" s="89">
        <f>SUM(K7:K9)</f>
        <v>4.9815</v>
      </c>
      <c r="L10" s="7">
        <f>SUM(L7:L9)</f>
        <v>0</v>
      </c>
      <c r="M10" s="7">
        <f>SUM(M7:M9)</f>
        <v>0</v>
      </c>
    </row>
    <row r="11" spans="1:14" ht="24.75" customHeight="1">
      <c r="A11" s="631" t="s">
        <v>20</v>
      </c>
      <c r="B11" s="608" t="s">
        <v>251</v>
      </c>
      <c r="C11" s="606"/>
      <c r="D11" s="606"/>
      <c r="E11" s="607" t="s">
        <v>253</v>
      </c>
      <c r="F11" s="8" t="s">
        <v>125</v>
      </c>
      <c r="G11" s="8">
        <v>4.9815</v>
      </c>
      <c r="H11" s="1" t="s">
        <v>71</v>
      </c>
      <c r="K11" s="8">
        <v>4.9815</v>
      </c>
      <c r="L11" s="4"/>
      <c r="M11" s="4">
        <v>0</v>
      </c>
      <c r="N11" s="413" t="s">
        <v>833</v>
      </c>
    </row>
    <row r="12" spans="1:14" ht="24.75" customHeight="1">
      <c r="A12" s="631"/>
      <c r="B12" s="608"/>
      <c r="C12" s="606"/>
      <c r="D12" s="606"/>
      <c r="E12" s="607"/>
      <c r="F12" s="8" t="s">
        <v>133</v>
      </c>
      <c r="H12" s="8"/>
      <c r="I12" s="8"/>
      <c r="J12" s="8"/>
      <c r="K12" s="8"/>
      <c r="L12" s="4"/>
      <c r="M12" s="4"/>
      <c r="N12" s="40"/>
    </row>
    <row r="13" spans="1:14" ht="24.75" customHeight="1">
      <c r="A13" s="631"/>
      <c r="B13" s="608"/>
      <c r="C13" s="606"/>
      <c r="D13" s="606"/>
      <c r="E13" s="607"/>
      <c r="F13" s="8" t="s">
        <v>134</v>
      </c>
      <c r="H13" s="8"/>
      <c r="I13" s="8"/>
      <c r="J13" s="8"/>
      <c r="K13" s="8"/>
      <c r="L13" s="4"/>
      <c r="M13" s="4"/>
      <c r="N13" s="40"/>
    </row>
    <row r="14" spans="1:13" s="18" customFormat="1" ht="24.75" customHeight="1">
      <c r="A14" s="631"/>
      <c r="B14" s="608"/>
      <c r="C14" s="606"/>
      <c r="D14" s="606"/>
      <c r="E14" s="607"/>
      <c r="F14" s="29" t="s">
        <v>63</v>
      </c>
      <c r="G14" s="89">
        <f>SUM(G11:G13)</f>
        <v>4.9815</v>
      </c>
      <c r="H14" s="29"/>
      <c r="I14" s="29"/>
      <c r="J14" s="7">
        <f>SUM(J11:J13)</f>
        <v>0</v>
      </c>
      <c r="K14" s="89">
        <f>SUM(K11:K13)</f>
        <v>4.9815</v>
      </c>
      <c r="L14" s="7">
        <f>SUM(L11:L13)</f>
        <v>0</v>
      </c>
      <c r="M14" s="7">
        <f>SUM(M11:M13)</f>
        <v>0</v>
      </c>
    </row>
    <row r="15" spans="1:14" s="18" customFormat="1" ht="47.25" customHeight="1">
      <c r="A15" s="9" t="s">
        <v>21</v>
      </c>
      <c r="B15" s="116" t="s">
        <v>288</v>
      </c>
      <c r="C15" s="4">
        <v>90</v>
      </c>
      <c r="D15" s="4"/>
      <c r="E15" s="8"/>
      <c r="F15" s="29"/>
      <c r="G15" s="89"/>
      <c r="H15" s="29"/>
      <c r="I15" s="29"/>
      <c r="J15" s="7"/>
      <c r="K15" s="89"/>
      <c r="L15" s="7"/>
      <c r="M15" s="7"/>
      <c r="N15" s="18" t="s">
        <v>833</v>
      </c>
    </row>
    <row r="16" spans="1:14" s="18" customFormat="1" ht="84" customHeight="1">
      <c r="A16" s="9" t="s">
        <v>22</v>
      </c>
      <c r="B16" s="116" t="s">
        <v>289</v>
      </c>
      <c r="C16" s="4">
        <v>100</v>
      </c>
      <c r="D16" s="4"/>
      <c r="E16" s="8"/>
      <c r="F16" s="29"/>
      <c r="G16" s="89"/>
      <c r="H16" s="29"/>
      <c r="I16" s="29"/>
      <c r="J16" s="7"/>
      <c r="K16" s="89"/>
      <c r="L16" s="7"/>
      <c r="M16" s="7"/>
      <c r="N16" s="18" t="s">
        <v>833</v>
      </c>
    </row>
    <row r="17" spans="1:13" ht="17.25" customHeight="1">
      <c r="A17" s="9"/>
      <c r="B17" s="6" t="s">
        <v>28</v>
      </c>
      <c r="C17" s="7">
        <f>SUM(C7:C16)</f>
        <v>200</v>
      </c>
      <c r="D17" s="7">
        <f>SUM(D7:D14)</f>
        <v>0</v>
      </c>
      <c r="G17" s="70">
        <f>SUM(G10,G14)</f>
        <v>9.963</v>
      </c>
      <c r="J17" s="7">
        <f>SUM(J10,J14)</f>
        <v>0</v>
      </c>
      <c r="K17" s="89">
        <f>SUM(K10,K14)</f>
        <v>9.963</v>
      </c>
      <c r="L17" s="7">
        <f>SUM(L10,L14)</f>
        <v>0</v>
      </c>
      <c r="M17" s="7">
        <f>SUM(M10,M14)</f>
        <v>0</v>
      </c>
    </row>
  </sheetData>
  <sheetProtection/>
  <mergeCells count="24">
    <mergeCell ref="H3:H4"/>
    <mergeCell ref="I3:J4"/>
    <mergeCell ref="C5:D5"/>
    <mergeCell ref="C7:C14"/>
    <mergeCell ref="E7:E9"/>
    <mergeCell ref="E11:E14"/>
    <mergeCell ref="D7:D10"/>
    <mergeCell ref="D11:D14"/>
    <mergeCell ref="A1:N1"/>
    <mergeCell ref="M2:N2"/>
    <mergeCell ref="M3:M4"/>
    <mergeCell ref="N3:N4"/>
    <mergeCell ref="C3:D3"/>
    <mergeCell ref="A3:A4"/>
    <mergeCell ref="K3:K4"/>
    <mergeCell ref="L3:L4"/>
    <mergeCell ref="B3:B4"/>
    <mergeCell ref="E3:G4"/>
    <mergeCell ref="A11:A14"/>
    <mergeCell ref="B11:B14"/>
    <mergeCell ref="E5:G5"/>
    <mergeCell ref="I5:J5"/>
    <mergeCell ref="B7:B10"/>
    <mergeCell ref="A7:A10"/>
  </mergeCells>
  <printOptions gridLines="1" horizontalCentered="1"/>
  <pageMargins left="0.2362204724409449" right="0.2362204724409449" top="0.63" bottom="0.52" header="0.35" footer="0.28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K412"/>
  <sheetViews>
    <sheetView zoomScaleSheetLayoutView="100" zoomScalePageLayoutView="0" workbookViewId="0" topLeftCell="B1">
      <pane ySplit="4" topLeftCell="A166" activePane="bottomLeft" state="frozen"/>
      <selection pane="topLeft" activeCell="J85" activeCellId="2" sqref="J113 J93 J85"/>
      <selection pane="bottomLeft" activeCell="C158" sqref="C158:C161"/>
    </sheetView>
  </sheetViews>
  <sheetFormatPr defaultColWidth="9.140625" defaultRowHeight="12.75"/>
  <cols>
    <col min="1" max="1" width="4.28125" style="264" customWidth="1"/>
    <col min="2" max="2" width="36.57421875" style="268" customWidth="1"/>
    <col min="3" max="3" width="9.00390625" style="266" customWidth="1"/>
    <col min="4" max="4" width="16.00390625" style="262" customWidth="1"/>
    <col min="5" max="5" width="7.140625" style="254" customWidth="1"/>
    <col min="6" max="6" width="9.57421875" style="254" customWidth="1"/>
    <col min="7" max="7" width="14.7109375" style="254" customWidth="1"/>
    <col min="8" max="8" width="9.28125" style="263" customWidth="1"/>
    <col min="9" max="9" width="9.57421875" style="254" customWidth="1"/>
    <col min="10" max="10" width="11.00390625" style="254" customWidth="1"/>
    <col min="11" max="11" width="16.421875" style="230" customWidth="1"/>
    <col min="12" max="16384" width="9.140625" style="230" customWidth="1"/>
  </cols>
  <sheetData>
    <row r="1" spans="1:11" ht="20.25" customHeight="1">
      <c r="A1" s="596" t="s">
        <v>500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</row>
    <row r="2" spans="1:11" ht="16.5">
      <c r="A2" s="231"/>
      <c r="B2" s="232"/>
      <c r="C2" s="233"/>
      <c r="D2" s="234"/>
      <c r="E2" s="235"/>
      <c r="F2" s="235"/>
      <c r="G2" s="235"/>
      <c r="H2" s="597" t="s">
        <v>122</v>
      </c>
      <c r="I2" s="597"/>
      <c r="J2" s="597"/>
      <c r="K2" s="597"/>
    </row>
    <row r="3" spans="1:11" ht="49.5" customHeight="1">
      <c r="A3" s="236" t="s">
        <v>15</v>
      </c>
      <c r="B3" s="237" t="s">
        <v>123</v>
      </c>
      <c r="C3" s="238" t="s">
        <v>171</v>
      </c>
      <c r="D3" s="598" t="s">
        <v>124</v>
      </c>
      <c r="E3" s="599"/>
      <c r="F3" s="600"/>
      <c r="G3" s="239" t="s">
        <v>192</v>
      </c>
      <c r="H3" s="601" t="s">
        <v>172</v>
      </c>
      <c r="I3" s="602"/>
      <c r="J3" s="240" t="s">
        <v>501</v>
      </c>
      <c r="K3" s="236" t="s">
        <v>42</v>
      </c>
    </row>
    <row r="4" spans="1:11" ht="15.75" customHeight="1">
      <c r="A4" s="241" t="s">
        <v>17</v>
      </c>
      <c r="B4" s="241" t="s">
        <v>18</v>
      </c>
      <c r="C4" s="242" t="s">
        <v>19</v>
      </c>
      <c r="D4" s="603" t="s">
        <v>30</v>
      </c>
      <c r="E4" s="603"/>
      <c r="F4" s="603"/>
      <c r="G4" s="243" t="s">
        <v>43</v>
      </c>
      <c r="H4" s="604" t="s">
        <v>44</v>
      </c>
      <c r="I4" s="605"/>
      <c r="J4" s="243" t="s">
        <v>45</v>
      </c>
      <c r="K4" s="241" t="s">
        <v>46</v>
      </c>
    </row>
    <row r="5" spans="1:11" ht="17.25" customHeight="1">
      <c r="A5" s="595" t="s">
        <v>193</v>
      </c>
      <c r="B5" s="595"/>
      <c r="C5" s="595"/>
      <c r="D5" s="595"/>
      <c r="E5" s="595"/>
      <c r="F5" s="595"/>
      <c r="G5" s="595"/>
      <c r="H5" s="595"/>
      <c r="I5" s="595"/>
      <c r="J5" s="595"/>
      <c r="K5" s="595"/>
    </row>
    <row r="6" spans="1:11" ht="15" customHeight="1">
      <c r="A6" s="593" t="s">
        <v>130</v>
      </c>
      <c r="B6" s="593"/>
      <c r="C6" s="593"/>
      <c r="D6" s="593"/>
      <c r="E6" s="593"/>
      <c r="F6" s="593"/>
      <c r="G6" s="593"/>
      <c r="H6" s="593"/>
      <c r="I6" s="593"/>
      <c r="J6" s="593"/>
      <c r="K6" s="593"/>
    </row>
    <row r="7" spans="1:11" ht="16.5" customHeight="1">
      <c r="A7" s="593" t="s">
        <v>131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</row>
    <row r="8" spans="1:11" ht="15.75" customHeight="1">
      <c r="A8" s="587" t="s">
        <v>14</v>
      </c>
      <c r="B8" s="588" t="s">
        <v>194</v>
      </c>
      <c r="C8" s="589">
        <v>4.8</v>
      </c>
      <c r="D8" s="592" t="s">
        <v>502</v>
      </c>
      <c r="E8" s="246" t="s">
        <v>132</v>
      </c>
      <c r="F8" s="245">
        <v>24.06</v>
      </c>
      <c r="G8" s="246" t="s">
        <v>119</v>
      </c>
      <c r="H8" s="246" t="s">
        <v>132</v>
      </c>
      <c r="I8" s="245">
        <v>24.06</v>
      </c>
      <c r="J8" s="245"/>
      <c r="K8" s="247"/>
    </row>
    <row r="9" spans="1:11" ht="15.75" customHeight="1">
      <c r="A9" s="587"/>
      <c r="B9" s="588"/>
      <c r="C9" s="589"/>
      <c r="D9" s="592"/>
      <c r="E9" s="246" t="s">
        <v>133</v>
      </c>
      <c r="F9" s="245">
        <v>2.4</v>
      </c>
      <c r="G9" s="246" t="s">
        <v>127</v>
      </c>
      <c r="H9" s="246" t="s">
        <v>133</v>
      </c>
      <c r="I9" s="245"/>
      <c r="J9" s="245">
        <v>2.4</v>
      </c>
      <c r="K9" s="247"/>
    </row>
    <row r="10" spans="1:11" ht="15.75" customHeight="1">
      <c r="A10" s="587"/>
      <c r="B10" s="588"/>
      <c r="C10" s="589"/>
      <c r="D10" s="592"/>
      <c r="E10" s="246" t="s">
        <v>134</v>
      </c>
      <c r="F10" s="245">
        <v>3.61</v>
      </c>
      <c r="G10" s="246" t="s">
        <v>128</v>
      </c>
      <c r="H10" s="246" t="s">
        <v>134</v>
      </c>
      <c r="I10" s="245">
        <v>1.2</v>
      </c>
      <c r="J10" s="245">
        <v>2.4</v>
      </c>
      <c r="K10" s="247"/>
    </row>
    <row r="11" spans="1:11" s="251" customFormat="1" ht="15.75" customHeight="1">
      <c r="A11" s="587"/>
      <c r="B11" s="588"/>
      <c r="C11" s="589"/>
      <c r="D11" s="592"/>
      <c r="E11" s="248" t="s">
        <v>63</v>
      </c>
      <c r="F11" s="249">
        <f>SUM(F8:F10)</f>
        <v>30.069999999999997</v>
      </c>
      <c r="G11" s="248"/>
      <c r="H11" s="248" t="s">
        <v>63</v>
      </c>
      <c r="I11" s="249">
        <f>SUM(I8:I10)</f>
        <v>25.259999999999998</v>
      </c>
      <c r="J11" s="249">
        <f>SUM(J8:J10)</f>
        <v>4.8</v>
      </c>
      <c r="K11" s="250"/>
    </row>
    <row r="12" spans="1:11" ht="16.5" customHeight="1">
      <c r="A12" s="587" t="s">
        <v>20</v>
      </c>
      <c r="B12" s="588" t="s">
        <v>195</v>
      </c>
      <c r="C12" s="589">
        <v>71</v>
      </c>
      <c r="D12" s="592" t="s">
        <v>503</v>
      </c>
      <c r="E12" s="246" t="s">
        <v>132</v>
      </c>
      <c r="F12" s="245">
        <v>69.93</v>
      </c>
      <c r="G12" s="246" t="s">
        <v>140</v>
      </c>
      <c r="H12" s="246" t="s">
        <v>132</v>
      </c>
      <c r="I12" s="245"/>
      <c r="J12" s="245"/>
      <c r="K12" s="247" t="s">
        <v>833</v>
      </c>
    </row>
    <row r="13" spans="1:11" ht="16.5" customHeight="1">
      <c r="A13" s="587"/>
      <c r="B13" s="588"/>
      <c r="C13" s="589"/>
      <c r="D13" s="592"/>
      <c r="E13" s="246" t="s">
        <v>133</v>
      </c>
      <c r="F13" s="245"/>
      <c r="G13" s="246"/>
      <c r="H13" s="246" t="s">
        <v>133</v>
      </c>
      <c r="I13" s="245"/>
      <c r="J13" s="245"/>
      <c r="K13" s="247"/>
    </row>
    <row r="14" spans="1:11" ht="16.5" customHeight="1">
      <c r="A14" s="587"/>
      <c r="B14" s="588"/>
      <c r="C14" s="589"/>
      <c r="D14" s="592"/>
      <c r="E14" s="246" t="s">
        <v>134</v>
      </c>
      <c r="F14" s="245"/>
      <c r="G14" s="246"/>
      <c r="H14" s="246" t="s">
        <v>134</v>
      </c>
      <c r="I14" s="245"/>
      <c r="J14" s="245"/>
      <c r="K14" s="247"/>
    </row>
    <row r="15" spans="1:11" s="251" customFormat="1" ht="16.5" customHeight="1">
      <c r="A15" s="587"/>
      <c r="B15" s="588"/>
      <c r="C15" s="589"/>
      <c r="D15" s="592"/>
      <c r="E15" s="248" t="s">
        <v>63</v>
      </c>
      <c r="F15" s="249">
        <f>SUM(F12:F14)</f>
        <v>69.93</v>
      </c>
      <c r="G15" s="248"/>
      <c r="H15" s="248" t="s">
        <v>63</v>
      </c>
      <c r="I15" s="249"/>
      <c r="J15" s="249"/>
      <c r="K15" s="250"/>
    </row>
    <row r="16" spans="1:11" ht="18" customHeight="1">
      <c r="A16" s="587" t="s">
        <v>21</v>
      </c>
      <c r="B16" s="588" t="s">
        <v>196</v>
      </c>
      <c r="C16" s="589">
        <v>14</v>
      </c>
      <c r="D16" s="592" t="s">
        <v>504</v>
      </c>
      <c r="E16" s="246" t="s">
        <v>132</v>
      </c>
      <c r="F16" s="245">
        <v>32.9</v>
      </c>
      <c r="G16" s="246" t="s">
        <v>135</v>
      </c>
      <c r="H16" s="246" t="s">
        <v>132</v>
      </c>
      <c r="I16" s="245">
        <v>18.9</v>
      </c>
      <c r="J16" s="245">
        <v>14</v>
      </c>
      <c r="K16" s="247"/>
    </row>
    <row r="17" spans="1:11" ht="18" customHeight="1">
      <c r="A17" s="587"/>
      <c r="B17" s="588"/>
      <c r="C17" s="589"/>
      <c r="D17" s="592"/>
      <c r="E17" s="246" t="s">
        <v>133</v>
      </c>
      <c r="F17" s="245">
        <v>3.26</v>
      </c>
      <c r="G17" s="246" t="s">
        <v>127</v>
      </c>
      <c r="H17" s="246" t="s">
        <v>133</v>
      </c>
      <c r="I17" s="245">
        <v>3.26</v>
      </c>
      <c r="J17" s="245"/>
      <c r="K17" s="247"/>
    </row>
    <row r="18" spans="1:11" ht="18" customHeight="1">
      <c r="A18" s="587"/>
      <c r="B18" s="588"/>
      <c r="C18" s="589"/>
      <c r="D18" s="592"/>
      <c r="E18" s="246" t="s">
        <v>134</v>
      </c>
      <c r="F18" s="245">
        <v>4.89</v>
      </c>
      <c r="G18" s="246" t="s">
        <v>128</v>
      </c>
      <c r="H18" s="246" t="s">
        <v>134</v>
      </c>
      <c r="I18" s="245">
        <v>4.89</v>
      </c>
      <c r="J18" s="245"/>
      <c r="K18" s="247"/>
    </row>
    <row r="19" spans="1:11" s="251" customFormat="1" ht="18" customHeight="1">
      <c r="A19" s="587"/>
      <c r="B19" s="588"/>
      <c r="C19" s="589"/>
      <c r="D19" s="592"/>
      <c r="E19" s="248" t="s">
        <v>63</v>
      </c>
      <c r="F19" s="249">
        <f>SUM(F16:F18)</f>
        <v>41.05</v>
      </c>
      <c r="G19" s="248"/>
      <c r="H19" s="248" t="s">
        <v>63</v>
      </c>
      <c r="I19" s="249">
        <f>SUM(I16:I18)</f>
        <v>27.049999999999997</v>
      </c>
      <c r="J19" s="249">
        <f>SUM(J16:J18)</f>
        <v>14</v>
      </c>
      <c r="K19" s="250"/>
    </row>
    <row r="20" spans="1:11" ht="15.75" customHeight="1">
      <c r="A20" s="587" t="s">
        <v>22</v>
      </c>
      <c r="B20" s="588" t="s">
        <v>505</v>
      </c>
      <c r="C20" s="589">
        <v>338.59</v>
      </c>
      <c r="D20" s="592"/>
      <c r="E20" s="246" t="s">
        <v>132</v>
      </c>
      <c r="F20" s="245"/>
      <c r="G20" s="246"/>
      <c r="H20" s="246" t="s">
        <v>132</v>
      </c>
      <c r="I20" s="245"/>
      <c r="J20" s="245"/>
      <c r="K20" s="247"/>
    </row>
    <row r="21" spans="1:11" ht="15.75" customHeight="1">
      <c r="A21" s="587"/>
      <c r="B21" s="588"/>
      <c r="C21" s="589"/>
      <c r="D21" s="592"/>
      <c r="E21" s="246" t="s">
        <v>133</v>
      </c>
      <c r="F21" s="245"/>
      <c r="G21" s="246"/>
      <c r="H21" s="246" t="s">
        <v>133</v>
      </c>
      <c r="I21" s="245"/>
      <c r="J21" s="245"/>
      <c r="K21" s="247"/>
    </row>
    <row r="22" spans="1:11" ht="15.75" customHeight="1">
      <c r="A22" s="587"/>
      <c r="B22" s="588"/>
      <c r="C22" s="589"/>
      <c r="D22" s="592"/>
      <c r="E22" s="246" t="s">
        <v>134</v>
      </c>
      <c r="F22" s="245"/>
      <c r="G22" s="246"/>
      <c r="H22" s="246" t="s">
        <v>134</v>
      </c>
      <c r="I22" s="245"/>
      <c r="J22" s="245"/>
      <c r="K22" s="247"/>
    </row>
    <row r="23" spans="1:11" s="251" customFormat="1" ht="15.75" customHeight="1">
      <c r="A23" s="587"/>
      <c r="B23" s="588"/>
      <c r="C23" s="589"/>
      <c r="D23" s="592"/>
      <c r="E23" s="248" t="s">
        <v>63</v>
      </c>
      <c r="F23" s="249"/>
      <c r="G23" s="248"/>
      <c r="H23" s="248" t="s">
        <v>63</v>
      </c>
      <c r="I23" s="249"/>
      <c r="J23" s="249"/>
      <c r="K23" s="250"/>
    </row>
    <row r="24" spans="1:11" ht="15" customHeight="1">
      <c r="A24" s="587" t="s">
        <v>23</v>
      </c>
      <c r="B24" s="588" t="s">
        <v>506</v>
      </c>
      <c r="C24" s="589">
        <v>100</v>
      </c>
      <c r="D24" s="592"/>
      <c r="E24" s="246" t="s">
        <v>132</v>
      </c>
      <c r="F24" s="245"/>
      <c r="G24" s="246"/>
      <c r="H24" s="246" t="s">
        <v>132</v>
      </c>
      <c r="I24" s="245"/>
      <c r="J24" s="245"/>
      <c r="K24" s="247"/>
    </row>
    <row r="25" spans="1:11" ht="15" customHeight="1">
      <c r="A25" s="587"/>
      <c r="B25" s="588"/>
      <c r="C25" s="589"/>
      <c r="D25" s="592"/>
      <c r="E25" s="246" t="s">
        <v>133</v>
      </c>
      <c r="F25" s="245"/>
      <c r="G25" s="246"/>
      <c r="H25" s="246" t="s">
        <v>133</v>
      </c>
      <c r="I25" s="245"/>
      <c r="J25" s="245"/>
      <c r="K25" s="247"/>
    </row>
    <row r="26" spans="1:11" ht="15" customHeight="1">
      <c r="A26" s="587"/>
      <c r="B26" s="588"/>
      <c r="C26" s="589"/>
      <c r="D26" s="592"/>
      <c r="E26" s="246" t="s">
        <v>134</v>
      </c>
      <c r="F26" s="245"/>
      <c r="G26" s="246"/>
      <c r="H26" s="246" t="s">
        <v>134</v>
      </c>
      <c r="I26" s="245"/>
      <c r="J26" s="245"/>
      <c r="K26" s="247"/>
    </row>
    <row r="27" spans="1:11" s="251" customFormat="1" ht="15" customHeight="1">
      <c r="A27" s="587"/>
      <c r="B27" s="588"/>
      <c r="C27" s="589"/>
      <c r="D27" s="592"/>
      <c r="E27" s="248" t="s">
        <v>63</v>
      </c>
      <c r="F27" s="249"/>
      <c r="G27" s="248"/>
      <c r="H27" s="248" t="s">
        <v>63</v>
      </c>
      <c r="I27" s="249"/>
      <c r="J27" s="249"/>
      <c r="K27" s="250"/>
    </row>
    <row r="28" spans="1:11" ht="15.75" customHeight="1">
      <c r="A28" s="587" t="s">
        <v>24</v>
      </c>
      <c r="B28" s="588" t="s">
        <v>507</v>
      </c>
      <c r="C28" s="589">
        <v>200</v>
      </c>
      <c r="D28" s="592"/>
      <c r="E28" s="246" t="s">
        <v>132</v>
      </c>
      <c r="F28" s="245"/>
      <c r="G28" s="246"/>
      <c r="H28" s="246" t="s">
        <v>132</v>
      </c>
      <c r="I28" s="245"/>
      <c r="J28" s="245"/>
      <c r="K28" s="247"/>
    </row>
    <row r="29" spans="1:11" ht="15.75" customHeight="1">
      <c r="A29" s="587"/>
      <c r="B29" s="588"/>
      <c r="C29" s="589"/>
      <c r="D29" s="592"/>
      <c r="E29" s="246" t="s">
        <v>133</v>
      </c>
      <c r="F29" s="245"/>
      <c r="G29" s="246"/>
      <c r="H29" s="246" t="s">
        <v>133</v>
      </c>
      <c r="I29" s="245"/>
      <c r="J29" s="245"/>
      <c r="K29" s="247"/>
    </row>
    <row r="30" spans="1:11" ht="15.75" customHeight="1">
      <c r="A30" s="587"/>
      <c r="B30" s="588"/>
      <c r="C30" s="589"/>
      <c r="D30" s="592"/>
      <c r="E30" s="246" t="s">
        <v>134</v>
      </c>
      <c r="F30" s="245"/>
      <c r="G30" s="246"/>
      <c r="H30" s="246" t="s">
        <v>134</v>
      </c>
      <c r="I30" s="245"/>
      <c r="J30" s="245"/>
      <c r="K30" s="247"/>
    </row>
    <row r="31" spans="1:11" s="251" customFormat="1" ht="15.75" customHeight="1">
      <c r="A31" s="587"/>
      <c r="B31" s="588"/>
      <c r="C31" s="589"/>
      <c r="D31" s="592"/>
      <c r="E31" s="248" t="s">
        <v>63</v>
      </c>
      <c r="F31" s="249"/>
      <c r="G31" s="248"/>
      <c r="H31" s="248" t="s">
        <v>63</v>
      </c>
      <c r="I31" s="249"/>
      <c r="J31" s="249"/>
      <c r="K31" s="250"/>
    </row>
    <row r="32" spans="1:11" ht="15.75" customHeight="1">
      <c r="A32" s="587" t="s">
        <v>25</v>
      </c>
      <c r="B32" s="588" t="s">
        <v>508</v>
      </c>
      <c r="C32" s="589">
        <v>40.44</v>
      </c>
      <c r="D32" s="592" t="s">
        <v>509</v>
      </c>
      <c r="E32" s="246" t="s">
        <v>132</v>
      </c>
      <c r="F32" s="245"/>
      <c r="G32" s="246"/>
      <c r="H32" s="246" t="s">
        <v>132</v>
      </c>
      <c r="I32" s="245"/>
      <c r="J32" s="245"/>
      <c r="K32" s="247"/>
    </row>
    <row r="33" spans="1:11" ht="15.75" customHeight="1">
      <c r="A33" s="587"/>
      <c r="B33" s="588"/>
      <c r="C33" s="589"/>
      <c r="D33" s="592"/>
      <c r="E33" s="246" t="s">
        <v>133</v>
      </c>
      <c r="F33" s="245">
        <v>40.44</v>
      </c>
      <c r="G33" s="246" t="s">
        <v>139</v>
      </c>
      <c r="H33" s="246" t="s">
        <v>133</v>
      </c>
      <c r="I33" s="245"/>
      <c r="J33" s="245"/>
      <c r="K33" s="247"/>
    </row>
    <row r="34" spans="1:11" ht="15.75" customHeight="1">
      <c r="A34" s="587"/>
      <c r="B34" s="588"/>
      <c r="C34" s="589"/>
      <c r="D34" s="592"/>
      <c r="E34" s="246" t="s">
        <v>134</v>
      </c>
      <c r="F34" s="245"/>
      <c r="G34" s="246"/>
      <c r="H34" s="246" t="s">
        <v>134</v>
      </c>
      <c r="I34" s="245"/>
      <c r="J34" s="245"/>
      <c r="K34" s="247"/>
    </row>
    <row r="35" spans="1:11" s="251" customFormat="1" ht="15.75" customHeight="1">
      <c r="A35" s="587"/>
      <c r="B35" s="588"/>
      <c r="C35" s="589"/>
      <c r="D35" s="592"/>
      <c r="E35" s="248" t="s">
        <v>63</v>
      </c>
      <c r="F35" s="249">
        <f>SUM(F32:F34)</f>
        <v>40.44</v>
      </c>
      <c r="G35" s="248"/>
      <c r="H35" s="248" t="s">
        <v>63</v>
      </c>
      <c r="I35" s="249"/>
      <c r="J35" s="249"/>
      <c r="K35" s="250"/>
    </row>
    <row r="36" spans="1:11" ht="14.25" customHeight="1">
      <c r="A36" s="587" t="s">
        <v>26</v>
      </c>
      <c r="B36" s="588" t="s">
        <v>510</v>
      </c>
      <c r="C36" s="589">
        <v>153.1</v>
      </c>
      <c r="D36" s="592"/>
      <c r="E36" s="246" t="s">
        <v>132</v>
      </c>
      <c r="F36" s="245"/>
      <c r="G36" s="246"/>
      <c r="H36" s="246" t="s">
        <v>132</v>
      </c>
      <c r="I36" s="245"/>
      <c r="J36" s="245"/>
      <c r="K36" s="247"/>
    </row>
    <row r="37" spans="1:11" ht="14.25" customHeight="1">
      <c r="A37" s="587"/>
      <c r="B37" s="588"/>
      <c r="C37" s="589"/>
      <c r="D37" s="592"/>
      <c r="E37" s="246" t="s">
        <v>133</v>
      </c>
      <c r="F37" s="245"/>
      <c r="G37" s="246"/>
      <c r="H37" s="246" t="s">
        <v>133</v>
      </c>
      <c r="I37" s="245"/>
      <c r="J37" s="245"/>
      <c r="K37" s="247"/>
    </row>
    <row r="38" spans="1:11" ht="14.25" customHeight="1">
      <c r="A38" s="587"/>
      <c r="B38" s="588"/>
      <c r="C38" s="589"/>
      <c r="D38" s="592"/>
      <c r="E38" s="246" t="s">
        <v>134</v>
      </c>
      <c r="F38" s="245"/>
      <c r="G38" s="246"/>
      <c r="H38" s="246" t="s">
        <v>134</v>
      </c>
      <c r="I38" s="245"/>
      <c r="J38" s="245"/>
      <c r="K38" s="247"/>
    </row>
    <row r="39" spans="1:11" s="251" customFormat="1" ht="14.25" customHeight="1">
      <c r="A39" s="587"/>
      <c r="B39" s="588"/>
      <c r="C39" s="589"/>
      <c r="D39" s="592"/>
      <c r="E39" s="248" t="s">
        <v>63</v>
      </c>
      <c r="F39" s="249"/>
      <c r="G39" s="248"/>
      <c r="H39" s="248" t="s">
        <v>63</v>
      </c>
      <c r="I39" s="249"/>
      <c r="J39" s="249"/>
      <c r="K39" s="250"/>
    </row>
    <row r="40" spans="1:11" ht="14.25" customHeight="1">
      <c r="A40" s="587" t="s">
        <v>27</v>
      </c>
      <c r="B40" s="588" t="s">
        <v>511</v>
      </c>
      <c r="C40" s="589">
        <v>50</v>
      </c>
      <c r="D40" s="592"/>
      <c r="E40" s="246" t="s">
        <v>132</v>
      </c>
      <c r="F40" s="245"/>
      <c r="G40" s="246"/>
      <c r="H40" s="246" t="s">
        <v>132</v>
      </c>
      <c r="I40" s="245"/>
      <c r="J40" s="252">
        <v>21.536</v>
      </c>
      <c r="K40" s="247" t="s">
        <v>833</v>
      </c>
    </row>
    <row r="41" spans="1:11" ht="14.25" customHeight="1">
      <c r="A41" s="587"/>
      <c r="B41" s="588"/>
      <c r="C41" s="589"/>
      <c r="D41" s="592"/>
      <c r="E41" s="246" t="s">
        <v>133</v>
      </c>
      <c r="F41" s="245"/>
      <c r="G41" s="246"/>
      <c r="H41" s="246" t="s">
        <v>133</v>
      </c>
      <c r="I41" s="245"/>
      <c r="J41" s="252"/>
      <c r="K41" s="247"/>
    </row>
    <row r="42" spans="1:11" ht="14.25" customHeight="1">
      <c r="A42" s="587"/>
      <c r="B42" s="588"/>
      <c r="C42" s="589"/>
      <c r="D42" s="592"/>
      <c r="E42" s="246" t="s">
        <v>134</v>
      </c>
      <c r="F42" s="245"/>
      <c r="G42" s="246"/>
      <c r="H42" s="246" t="s">
        <v>134</v>
      </c>
      <c r="I42" s="245"/>
      <c r="J42" s="245"/>
      <c r="K42" s="247"/>
    </row>
    <row r="43" spans="1:11" s="251" customFormat="1" ht="14.25" customHeight="1">
      <c r="A43" s="587"/>
      <c r="B43" s="588"/>
      <c r="C43" s="589"/>
      <c r="D43" s="592"/>
      <c r="E43" s="248" t="s">
        <v>63</v>
      </c>
      <c r="F43" s="249"/>
      <c r="G43" s="248"/>
      <c r="H43" s="248" t="s">
        <v>63</v>
      </c>
      <c r="I43" s="249"/>
      <c r="J43" s="253">
        <f>SUM(J40:J42)</f>
        <v>21.536</v>
      </c>
      <c r="K43" s="250"/>
    </row>
    <row r="44" spans="1:11" ht="14.25" customHeight="1">
      <c r="A44" s="587" t="s">
        <v>32</v>
      </c>
      <c r="B44" s="588" t="s">
        <v>512</v>
      </c>
      <c r="C44" s="589">
        <v>100</v>
      </c>
      <c r="D44" s="592"/>
      <c r="E44" s="246" t="s">
        <v>132</v>
      </c>
      <c r="F44" s="245"/>
      <c r="G44" s="246"/>
      <c r="H44" s="246" t="s">
        <v>132</v>
      </c>
      <c r="I44" s="245"/>
      <c r="J44" s="245"/>
      <c r="K44" s="247" t="s">
        <v>833</v>
      </c>
    </row>
    <row r="45" spans="1:11" ht="14.25" customHeight="1">
      <c r="A45" s="587"/>
      <c r="B45" s="588"/>
      <c r="C45" s="589"/>
      <c r="D45" s="592"/>
      <c r="E45" s="246" t="s">
        <v>133</v>
      </c>
      <c r="F45" s="245"/>
      <c r="G45" s="246"/>
      <c r="H45" s="246" t="s">
        <v>133</v>
      </c>
      <c r="I45" s="245"/>
      <c r="K45" s="247"/>
    </row>
    <row r="46" spans="1:11" ht="14.25" customHeight="1">
      <c r="A46" s="587"/>
      <c r="B46" s="588"/>
      <c r="C46" s="589"/>
      <c r="D46" s="592"/>
      <c r="E46" s="246" t="s">
        <v>134</v>
      </c>
      <c r="F46" s="245"/>
      <c r="G46" s="246"/>
      <c r="H46" s="246" t="s">
        <v>134</v>
      </c>
      <c r="I46" s="245"/>
      <c r="J46" s="245"/>
      <c r="K46" s="247"/>
    </row>
    <row r="47" spans="1:11" s="251" customFormat="1" ht="14.25" customHeight="1">
      <c r="A47" s="587"/>
      <c r="B47" s="588"/>
      <c r="C47" s="589"/>
      <c r="D47" s="592"/>
      <c r="E47" s="248" t="s">
        <v>63</v>
      </c>
      <c r="F47" s="249"/>
      <c r="G47" s="248"/>
      <c r="H47" s="248" t="s">
        <v>63</v>
      </c>
      <c r="I47" s="249"/>
      <c r="J47" s="249"/>
      <c r="K47" s="250"/>
    </row>
    <row r="48" spans="1:11" ht="14.25" customHeight="1">
      <c r="A48" s="587" t="s">
        <v>33</v>
      </c>
      <c r="B48" s="588" t="s">
        <v>513</v>
      </c>
      <c r="C48" s="589">
        <v>100</v>
      </c>
      <c r="D48" s="592"/>
      <c r="E48" s="246" t="s">
        <v>132</v>
      </c>
      <c r="F48" s="245"/>
      <c r="G48" s="246"/>
      <c r="H48" s="246" t="s">
        <v>132</v>
      </c>
      <c r="I48" s="245"/>
      <c r="J48" s="245"/>
      <c r="K48" s="247"/>
    </row>
    <row r="49" spans="1:11" ht="14.25" customHeight="1">
      <c r="A49" s="587"/>
      <c r="B49" s="588"/>
      <c r="C49" s="589"/>
      <c r="D49" s="592"/>
      <c r="E49" s="246" t="s">
        <v>133</v>
      </c>
      <c r="F49" s="245"/>
      <c r="G49" s="246"/>
      <c r="H49" s="246" t="s">
        <v>133</v>
      </c>
      <c r="I49" s="245"/>
      <c r="J49" s="245"/>
      <c r="K49" s="247"/>
    </row>
    <row r="50" spans="1:11" ht="14.25" customHeight="1">
      <c r="A50" s="587"/>
      <c r="B50" s="588"/>
      <c r="C50" s="589"/>
      <c r="D50" s="592"/>
      <c r="E50" s="246" t="s">
        <v>134</v>
      </c>
      <c r="F50" s="245"/>
      <c r="G50" s="246"/>
      <c r="H50" s="246" t="s">
        <v>134</v>
      </c>
      <c r="I50" s="245"/>
      <c r="J50" s="245"/>
      <c r="K50" s="247"/>
    </row>
    <row r="51" spans="1:11" s="251" customFormat="1" ht="14.25" customHeight="1">
      <c r="A51" s="587"/>
      <c r="B51" s="588"/>
      <c r="C51" s="589"/>
      <c r="D51" s="592"/>
      <c r="E51" s="248" t="s">
        <v>63</v>
      </c>
      <c r="F51" s="249"/>
      <c r="G51" s="248"/>
      <c r="H51" s="248" t="s">
        <v>63</v>
      </c>
      <c r="I51" s="249"/>
      <c r="J51" s="249"/>
      <c r="K51" s="250"/>
    </row>
    <row r="52" spans="1:11" s="251" customFormat="1" ht="14.25" customHeight="1">
      <c r="A52" s="587" t="s">
        <v>34</v>
      </c>
      <c r="B52" s="588" t="s">
        <v>514</v>
      </c>
      <c r="C52" s="589">
        <v>50</v>
      </c>
      <c r="D52" s="592"/>
      <c r="E52" s="246" t="s">
        <v>132</v>
      </c>
      <c r="F52" s="245"/>
      <c r="G52" s="246"/>
      <c r="H52" s="246" t="s">
        <v>132</v>
      </c>
      <c r="I52" s="245"/>
      <c r="J52" s="245"/>
      <c r="K52" s="247"/>
    </row>
    <row r="53" spans="1:11" s="251" customFormat="1" ht="14.25" customHeight="1">
      <c r="A53" s="587"/>
      <c r="B53" s="588"/>
      <c r="C53" s="589"/>
      <c r="D53" s="592"/>
      <c r="E53" s="246" t="s">
        <v>133</v>
      </c>
      <c r="F53" s="245"/>
      <c r="G53" s="246"/>
      <c r="H53" s="246" t="s">
        <v>133</v>
      </c>
      <c r="I53" s="245"/>
      <c r="J53" s="245"/>
      <c r="K53" s="247"/>
    </row>
    <row r="54" spans="1:11" s="251" customFormat="1" ht="14.25" customHeight="1">
      <c r="A54" s="587"/>
      <c r="B54" s="588"/>
      <c r="C54" s="589"/>
      <c r="D54" s="592"/>
      <c r="E54" s="246" t="s">
        <v>134</v>
      </c>
      <c r="F54" s="245"/>
      <c r="G54" s="246"/>
      <c r="H54" s="246" t="s">
        <v>134</v>
      </c>
      <c r="I54" s="245"/>
      <c r="J54" s="245"/>
      <c r="K54" s="247"/>
    </row>
    <row r="55" spans="1:11" s="251" customFormat="1" ht="14.25" customHeight="1">
      <c r="A55" s="587"/>
      <c r="B55" s="588"/>
      <c r="C55" s="589"/>
      <c r="D55" s="592"/>
      <c r="E55" s="248" t="s">
        <v>63</v>
      </c>
      <c r="F55" s="249"/>
      <c r="G55" s="248"/>
      <c r="H55" s="248" t="s">
        <v>63</v>
      </c>
      <c r="I55" s="249"/>
      <c r="J55" s="249"/>
      <c r="K55" s="250"/>
    </row>
    <row r="56" spans="1:11" s="251" customFormat="1" ht="14.25" customHeight="1">
      <c r="A56" s="587" t="s">
        <v>36</v>
      </c>
      <c r="B56" s="588" t="s">
        <v>197</v>
      </c>
      <c r="C56" s="589">
        <v>50</v>
      </c>
      <c r="D56" s="592" t="s">
        <v>515</v>
      </c>
      <c r="E56" s="246" t="s">
        <v>132</v>
      </c>
      <c r="F56" s="245"/>
      <c r="G56" s="246" t="s">
        <v>138</v>
      </c>
      <c r="H56" s="246" t="s">
        <v>132</v>
      </c>
      <c r="I56" s="245"/>
      <c r="J56" s="245">
        <v>50</v>
      </c>
      <c r="K56" s="247" t="s">
        <v>833</v>
      </c>
    </row>
    <row r="57" spans="1:11" s="251" customFormat="1" ht="14.25" customHeight="1">
      <c r="A57" s="587"/>
      <c r="B57" s="588"/>
      <c r="C57" s="589"/>
      <c r="D57" s="592"/>
      <c r="E57" s="246" t="s">
        <v>133</v>
      </c>
      <c r="F57" s="245"/>
      <c r="G57" s="246"/>
      <c r="H57" s="246" t="s">
        <v>133</v>
      </c>
      <c r="I57" s="245"/>
      <c r="J57" s="245"/>
      <c r="K57" s="247"/>
    </row>
    <row r="58" spans="1:11" s="251" customFormat="1" ht="14.25" customHeight="1">
      <c r="A58" s="587"/>
      <c r="B58" s="588"/>
      <c r="C58" s="589"/>
      <c r="D58" s="592"/>
      <c r="E58" s="246" t="s">
        <v>134</v>
      </c>
      <c r="F58" s="245"/>
      <c r="G58" s="246"/>
      <c r="H58" s="246" t="s">
        <v>134</v>
      </c>
      <c r="I58" s="245"/>
      <c r="J58" s="245"/>
      <c r="K58" s="247"/>
    </row>
    <row r="59" spans="1:11" s="251" customFormat="1" ht="14.25" customHeight="1">
      <c r="A59" s="587"/>
      <c r="B59" s="588"/>
      <c r="C59" s="589"/>
      <c r="D59" s="592"/>
      <c r="E59" s="248" t="s">
        <v>63</v>
      </c>
      <c r="F59" s="249">
        <v>109.54</v>
      </c>
      <c r="G59" s="248"/>
      <c r="H59" s="248" t="s">
        <v>63</v>
      </c>
      <c r="I59" s="249"/>
      <c r="J59" s="249">
        <f>SUM(J56:J58)</f>
        <v>50</v>
      </c>
      <c r="K59" s="250"/>
    </row>
    <row r="60" spans="1:11" s="251" customFormat="1" ht="14.25" customHeight="1">
      <c r="A60" s="587" t="s">
        <v>37</v>
      </c>
      <c r="B60" s="588" t="s">
        <v>516</v>
      </c>
      <c r="C60" s="589">
        <v>50</v>
      </c>
      <c r="D60" s="592"/>
      <c r="E60" s="246" t="s">
        <v>132</v>
      </c>
      <c r="F60" s="245"/>
      <c r="G60" s="246" t="s">
        <v>55</v>
      </c>
      <c r="H60" s="246" t="s">
        <v>132</v>
      </c>
      <c r="I60" s="245"/>
      <c r="J60" s="245"/>
      <c r="K60" s="247" t="s">
        <v>833</v>
      </c>
    </row>
    <row r="61" spans="1:11" s="251" customFormat="1" ht="14.25" customHeight="1">
      <c r="A61" s="587"/>
      <c r="B61" s="588"/>
      <c r="C61" s="589"/>
      <c r="D61" s="592"/>
      <c r="E61" s="246" t="s">
        <v>133</v>
      </c>
      <c r="F61" s="245"/>
      <c r="G61" s="246"/>
      <c r="H61" s="246" t="s">
        <v>133</v>
      </c>
      <c r="I61" s="245"/>
      <c r="J61" s="245"/>
      <c r="K61" s="247"/>
    </row>
    <row r="62" spans="1:11" s="251" customFormat="1" ht="14.25" customHeight="1">
      <c r="A62" s="587"/>
      <c r="B62" s="588"/>
      <c r="C62" s="589"/>
      <c r="D62" s="592"/>
      <c r="E62" s="246" t="s">
        <v>134</v>
      </c>
      <c r="F62" s="245"/>
      <c r="G62" s="246"/>
      <c r="H62" s="246" t="s">
        <v>134</v>
      </c>
      <c r="I62" s="245"/>
      <c r="J62" s="245"/>
      <c r="K62" s="247"/>
    </row>
    <row r="63" spans="1:11" s="251" customFormat="1" ht="14.25" customHeight="1">
      <c r="A63" s="587"/>
      <c r="B63" s="588"/>
      <c r="C63" s="589"/>
      <c r="D63" s="592"/>
      <c r="E63" s="248" t="s">
        <v>63</v>
      </c>
      <c r="F63" s="249"/>
      <c r="G63" s="248"/>
      <c r="H63" s="248" t="s">
        <v>63</v>
      </c>
      <c r="I63" s="249"/>
      <c r="J63" s="249"/>
      <c r="K63" s="250"/>
    </row>
    <row r="64" spans="1:11" s="251" customFormat="1" ht="14.25" customHeight="1">
      <c r="A64" s="587" t="s">
        <v>141</v>
      </c>
      <c r="B64" s="588" t="s">
        <v>517</v>
      </c>
      <c r="C64" s="589">
        <v>6.67</v>
      </c>
      <c r="D64" s="592" t="s">
        <v>518</v>
      </c>
      <c r="E64" s="246" t="s">
        <v>132</v>
      </c>
      <c r="F64" s="245"/>
      <c r="G64" s="246"/>
      <c r="H64" s="246" t="s">
        <v>132</v>
      </c>
      <c r="I64" s="245"/>
      <c r="J64" s="245"/>
      <c r="K64" s="247"/>
    </row>
    <row r="65" spans="1:11" s="251" customFormat="1" ht="14.25" customHeight="1">
      <c r="A65" s="587"/>
      <c r="B65" s="588"/>
      <c r="C65" s="589"/>
      <c r="D65" s="592"/>
      <c r="E65" s="246" t="s">
        <v>133</v>
      </c>
      <c r="F65" s="245">
        <v>6.67</v>
      </c>
      <c r="G65" s="246" t="s">
        <v>139</v>
      </c>
      <c r="H65" s="246" t="s">
        <v>133</v>
      </c>
      <c r="I65" s="245"/>
      <c r="J65" s="245"/>
      <c r="K65" s="247"/>
    </row>
    <row r="66" spans="1:11" s="251" customFormat="1" ht="14.25" customHeight="1">
      <c r="A66" s="587"/>
      <c r="B66" s="588"/>
      <c r="C66" s="589"/>
      <c r="D66" s="592"/>
      <c r="E66" s="246" t="s">
        <v>134</v>
      </c>
      <c r="F66" s="245"/>
      <c r="G66" s="246"/>
      <c r="H66" s="246" t="s">
        <v>134</v>
      </c>
      <c r="I66" s="245"/>
      <c r="J66" s="245"/>
      <c r="K66" s="247"/>
    </row>
    <row r="67" spans="1:11" s="251" customFormat="1" ht="14.25" customHeight="1">
      <c r="A67" s="587"/>
      <c r="B67" s="588"/>
      <c r="C67" s="589"/>
      <c r="D67" s="592"/>
      <c r="E67" s="248" t="s">
        <v>63</v>
      </c>
      <c r="F67" s="249">
        <f>SUM(F65:F66)</f>
        <v>6.67</v>
      </c>
      <c r="G67" s="248"/>
      <c r="H67" s="248" t="s">
        <v>63</v>
      </c>
      <c r="I67" s="249"/>
      <c r="J67" s="249"/>
      <c r="K67" s="250"/>
    </row>
    <row r="68" spans="1:11" s="251" customFormat="1" ht="14.25" customHeight="1">
      <c r="A68" s="587" t="s">
        <v>142</v>
      </c>
      <c r="B68" s="588" t="s">
        <v>519</v>
      </c>
      <c r="C68" s="589">
        <v>6.71</v>
      </c>
      <c r="D68" s="592" t="s">
        <v>518</v>
      </c>
      <c r="E68" s="246" t="s">
        <v>132</v>
      </c>
      <c r="H68" s="246" t="s">
        <v>132</v>
      </c>
      <c r="I68" s="245"/>
      <c r="J68" s="245"/>
      <c r="K68" s="247"/>
    </row>
    <row r="69" spans="1:11" s="251" customFormat="1" ht="15" customHeight="1">
      <c r="A69" s="587"/>
      <c r="B69" s="588"/>
      <c r="C69" s="589"/>
      <c r="D69" s="592"/>
      <c r="E69" s="246" t="s">
        <v>133</v>
      </c>
      <c r="F69" s="245">
        <v>6.68</v>
      </c>
      <c r="G69" s="246" t="s">
        <v>139</v>
      </c>
      <c r="H69" s="246" t="s">
        <v>133</v>
      </c>
      <c r="I69" s="245"/>
      <c r="J69" s="245"/>
      <c r="K69" s="247"/>
    </row>
    <row r="70" spans="1:11" s="251" customFormat="1" ht="14.25" customHeight="1">
      <c r="A70" s="587"/>
      <c r="B70" s="588"/>
      <c r="C70" s="589"/>
      <c r="D70" s="592"/>
      <c r="E70" s="246" t="s">
        <v>134</v>
      </c>
      <c r="F70" s="245"/>
      <c r="G70" s="246"/>
      <c r="H70" s="246" t="s">
        <v>134</v>
      </c>
      <c r="I70" s="245"/>
      <c r="J70" s="245"/>
      <c r="K70" s="247"/>
    </row>
    <row r="71" spans="1:11" s="251" customFormat="1" ht="14.25" customHeight="1">
      <c r="A71" s="587"/>
      <c r="B71" s="588"/>
      <c r="C71" s="589"/>
      <c r="D71" s="592"/>
      <c r="E71" s="248" t="s">
        <v>63</v>
      </c>
      <c r="F71" s="249">
        <f>SUM(F68:F70)</f>
        <v>6.68</v>
      </c>
      <c r="G71" s="248"/>
      <c r="H71" s="248" t="s">
        <v>63</v>
      </c>
      <c r="I71" s="249"/>
      <c r="J71" s="249"/>
      <c r="K71" s="250"/>
    </row>
    <row r="72" spans="1:11" s="251" customFormat="1" ht="14.25" customHeight="1">
      <c r="A72" s="587" t="s">
        <v>308</v>
      </c>
      <c r="B72" s="588" t="s">
        <v>520</v>
      </c>
      <c r="C72" s="589">
        <v>4.82</v>
      </c>
      <c r="D72" s="587" t="s">
        <v>521</v>
      </c>
      <c r="E72" s="246" t="s">
        <v>132</v>
      </c>
      <c r="F72" s="245"/>
      <c r="G72" s="246"/>
      <c r="H72" s="246" t="s">
        <v>132</v>
      </c>
      <c r="I72" s="245"/>
      <c r="J72" s="245"/>
      <c r="K72" s="247"/>
    </row>
    <row r="73" spans="1:11" s="251" customFormat="1" ht="14.25" customHeight="1">
      <c r="A73" s="587"/>
      <c r="B73" s="588"/>
      <c r="C73" s="589"/>
      <c r="D73" s="592"/>
      <c r="E73" s="246" t="s">
        <v>133</v>
      </c>
      <c r="F73" s="245">
        <v>4.82</v>
      </c>
      <c r="G73" s="246" t="s">
        <v>139</v>
      </c>
      <c r="H73" s="246" t="s">
        <v>133</v>
      </c>
      <c r="I73" s="245"/>
      <c r="J73" s="245"/>
      <c r="K73" s="247"/>
    </row>
    <row r="74" spans="1:11" s="251" customFormat="1" ht="14.25" customHeight="1">
      <c r="A74" s="587"/>
      <c r="B74" s="588"/>
      <c r="C74" s="589"/>
      <c r="D74" s="592"/>
      <c r="E74" s="246" t="s">
        <v>134</v>
      </c>
      <c r="F74" s="245"/>
      <c r="G74" s="246"/>
      <c r="H74" s="246" t="s">
        <v>134</v>
      </c>
      <c r="I74" s="245"/>
      <c r="J74" s="245"/>
      <c r="K74" s="247"/>
    </row>
    <row r="75" spans="1:11" s="251" customFormat="1" ht="14.25" customHeight="1">
      <c r="A75" s="587"/>
      <c r="B75" s="588"/>
      <c r="C75" s="589"/>
      <c r="D75" s="592"/>
      <c r="E75" s="248" t="s">
        <v>63</v>
      </c>
      <c r="F75" s="249">
        <f>SUM(F72:F74)</f>
        <v>4.82</v>
      </c>
      <c r="G75" s="248"/>
      <c r="H75" s="248" t="s">
        <v>63</v>
      </c>
      <c r="I75" s="249"/>
      <c r="J75" s="249"/>
      <c r="K75" s="250"/>
    </row>
    <row r="76" spans="1:11" s="251" customFormat="1" ht="15.75" customHeight="1">
      <c r="A76" s="587" t="s">
        <v>309</v>
      </c>
      <c r="B76" s="588" t="s">
        <v>522</v>
      </c>
      <c r="C76" s="589">
        <v>11.06</v>
      </c>
      <c r="D76" s="587" t="s">
        <v>521</v>
      </c>
      <c r="E76" s="246" t="s">
        <v>132</v>
      </c>
      <c r="F76" s="245">
        <v>11.06</v>
      </c>
      <c r="G76" s="246" t="s">
        <v>139</v>
      </c>
      <c r="H76" s="246" t="s">
        <v>132</v>
      </c>
      <c r="I76" s="245"/>
      <c r="J76" s="245"/>
      <c r="K76" s="247"/>
    </row>
    <row r="77" spans="1:11" s="251" customFormat="1" ht="15.75" customHeight="1">
      <c r="A77" s="587"/>
      <c r="B77" s="588"/>
      <c r="C77" s="589"/>
      <c r="D77" s="592"/>
      <c r="E77" s="246" t="s">
        <v>133</v>
      </c>
      <c r="F77" s="245"/>
      <c r="G77" s="246"/>
      <c r="H77" s="246" t="s">
        <v>133</v>
      </c>
      <c r="I77" s="245"/>
      <c r="J77" s="245"/>
      <c r="K77" s="247"/>
    </row>
    <row r="78" spans="1:11" s="251" customFormat="1" ht="15.75" customHeight="1">
      <c r="A78" s="587"/>
      <c r="B78" s="588"/>
      <c r="C78" s="589"/>
      <c r="D78" s="592"/>
      <c r="E78" s="246" t="s">
        <v>134</v>
      </c>
      <c r="F78" s="245"/>
      <c r="G78" s="246"/>
      <c r="H78" s="246" t="s">
        <v>134</v>
      </c>
      <c r="I78" s="245"/>
      <c r="J78" s="245"/>
      <c r="K78" s="247"/>
    </row>
    <row r="79" spans="1:11" s="251" customFormat="1" ht="15.75" customHeight="1">
      <c r="A79" s="587"/>
      <c r="B79" s="588"/>
      <c r="C79" s="589"/>
      <c r="D79" s="592"/>
      <c r="E79" s="248" t="s">
        <v>63</v>
      </c>
      <c r="F79" s="249">
        <f>SUM(F76:F78)</f>
        <v>11.06</v>
      </c>
      <c r="G79" s="248"/>
      <c r="H79" s="248" t="s">
        <v>63</v>
      </c>
      <c r="I79" s="249"/>
      <c r="J79" s="249"/>
      <c r="K79" s="250"/>
    </row>
    <row r="80" spans="1:11" s="251" customFormat="1" ht="18" customHeight="1">
      <c r="A80" s="587" t="s">
        <v>310</v>
      </c>
      <c r="B80" s="588" t="s">
        <v>523</v>
      </c>
      <c r="C80" s="589">
        <v>8</v>
      </c>
      <c r="D80" s="592" t="s">
        <v>524</v>
      </c>
      <c r="E80" s="246" t="s">
        <v>132</v>
      </c>
      <c r="F80" s="245">
        <v>8</v>
      </c>
      <c r="G80" s="246" t="s">
        <v>76</v>
      </c>
      <c r="H80" s="246" t="s">
        <v>132</v>
      </c>
      <c r="I80" s="245"/>
      <c r="J80" s="245">
        <v>8</v>
      </c>
      <c r="K80" s="247" t="s">
        <v>833</v>
      </c>
    </row>
    <row r="81" spans="1:11" s="251" customFormat="1" ht="18" customHeight="1">
      <c r="A81" s="587"/>
      <c r="B81" s="588"/>
      <c r="C81" s="589"/>
      <c r="D81" s="592"/>
      <c r="E81" s="246" t="s">
        <v>133</v>
      </c>
      <c r="F81" s="245"/>
      <c r="G81" s="246"/>
      <c r="H81" s="246" t="s">
        <v>133</v>
      </c>
      <c r="I81" s="245"/>
      <c r="J81" s="245"/>
      <c r="K81" s="247"/>
    </row>
    <row r="82" spans="1:11" s="251" customFormat="1" ht="18" customHeight="1">
      <c r="A82" s="587"/>
      <c r="B82" s="588"/>
      <c r="C82" s="589"/>
      <c r="D82" s="592"/>
      <c r="E82" s="246" t="s">
        <v>134</v>
      </c>
      <c r="F82" s="245"/>
      <c r="G82" s="246"/>
      <c r="H82" s="246" t="s">
        <v>134</v>
      </c>
      <c r="I82" s="245"/>
      <c r="J82" s="245"/>
      <c r="K82" s="247"/>
    </row>
    <row r="83" spans="1:11" s="251" customFormat="1" ht="18" customHeight="1">
      <c r="A83" s="587"/>
      <c r="B83" s="588"/>
      <c r="C83" s="589"/>
      <c r="D83" s="592"/>
      <c r="E83" s="248" t="s">
        <v>63</v>
      </c>
      <c r="F83" s="249">
        <f>SUM(F80:F82)</f>
        <v>8</v>
      </c>
      <c r="G83" s="248"/>
      <c r="H83" s="248" t="s">
        <v>63</v>
      </c>
      <c r="I83" s="249"/>
      <c r="J83" s="249">
        <f>SUM(J80:J82)</f>
        <v>8</v>
      </c>
      <c r="K83" s="250"/>
    </row>
    <row r="84" spans="1:11" s="251" customFormat="1" ht="16.5" customHeight="1">
      <c r="A84" s="587" t="s">
        <v>311</v>
      </c>
      <c r="B84" s="588" t="s">
        <v>198</v>
      </c>
      <c r="C84" s="589">
        <v>8.02</v>
      </c>
      <c r="D84" s="592" t="s">
        <v>525</v>
      </c>
      <c r="E84" s="246" t="s">
        <v>132</v>
      </c>
      <c r="F84" s="245">
        <v>8.02</v>
      </c>
      <c r="G84" s="246" t="s">
        <v>53</v>
      </c>
      <c r="H84" s="246" t="s">
        <v>132</v>
      </c>
      <c r="I84" s="245"/>
      <c r="J84" s="245">
        <v>8.02</v>
      </c>
      <c r="K84" s="247" t="s">
        <v>833</v>
      </c>
    </row>
    <row r="85" spans="1:11" s="251" customFormat="1" ht="16.5" customHeight="1">
      <c r="A85" s="587"/>
      <c r="B85" s="588"/>
      <c r="C85" s="589"/>
      <c r="D85" s="592"/>
      <c r="E85" s="246" t="s">
        <v>133</v>
      </c>
      <c r="F85" s="245"/>
      <c r="G85" s="246"/>
      <c r="H85" s="246" t="s">
        <v>133</v>
      </c>
      <c r="I85" s="245"/>
      <c r="J85" s="245"/>
      <c r="K85" s="247"/>
    </row>
    <row r="86" spans="1:11" s="251" customFormat="1" ht="16.5" customHeight="1">
      <c r="A86" s="587"/>
      <c r="B86" s="588"/>
      <c r="C86" s="589"/>
      <c r="D86" s="592"/>
      <c r="E86" s="246" t="s">
        <v>134</v>
      </c>
      <c r="F86" s="245"/>
      <c r="G86" s="246"/>
      <c r="H86" s="246" t="s">
        <v>134</v>
      </c>
      <c r="I86" s="245"/>
      <c r="J86" s="245"/>
      <c r="K86" s="247"/>
    </row>
    <row r="87" spans="1:11" s="251" customFormat="1" ht="16.5" customHeight="1">
      <c r="A87" s="587"/>
      <c r="B87" s="588"/>
      <c r="C87" s="589"/>
      <c r="D87" s="592"/>
      <c r="E87" s="248" t="s">
        <v>63</v>
      </c>
      <c r="F87" s="249">
        <f>SUM(F84:F86)</f>
        <v>8.02</v>
      </c>
      <c r="G87" s="248"/>
      <c r="H87" s="248" t="s">
        <v>63</v>
      </c>
      <c r="I87" s="249"/>
      <c r="J87" s="249">
        <f>SUM(J84:J86)</f>
        <v>8.02</v>
      </c>
      <c r="K87" s="250"/>
    </row>
    <row r="88" spans="1:11" s="251" customFormat="1" ht="15.75" customHeight="1">
      <c r="A88" s="587" t="s">
        <v>471</v>
      </c>
      <c r="B88" s="588" t="s">
        <v>199</v>
      </c>
      <c r="C88" s="589">
        <v>3.8</v>
      </c>
      <c r="D88" s="592" t="s">
        <v>526</v>
      </c>
      <c r="E88" s="246" t="s">
        <v>132</v>
      </c>
      <c r="F88" s="245"/>
      <c r="G88" s="246"/>
      <c r="H88" s="246" t="s">
        <v>132</v>
      </c>
      <c r="I88" s="245"/>
      <c r="J88" s="245"/>
      <c r="K88" s="247" t="s">
        <v>833</v>
      </c>
    </row>
    <row r="89" spans="1:11" s="251" customFormat="1" ht="15.75" customHeight="1">
      <c r="A89" s="587"/>
      <c r="B89" s="588"/>
      <c r="C89" s="589"/>
      <c r="D89" s="592"/>
      <c r="E89" s="246" t="s">
        <v>133</v>
      </c>
      <c r="F89" s="245">
        <v>3.8</v>
      </c>
      <c r="G89" s="246" t="s">
        <v>139</v>
      </c>
      <c r="H89" s="246" t="s">
        <v>133</v>
      </c>
      <c r="I89" s="245"/>
      <c r="J89" s="245">
        <v>3.8</v>
      </c>
      <c r="K89" s="247"/>
    </row>
    <row r="90" spans="1:11" s="251" customFormat="1" ht="15.75" customHeight="1">
      <c r="A90" s="587"/>
      <c r="B90" s="588"/>
      <c r="C90" s="589"/>
      <c r="D90" s="592"/>
      <c r="E90" s="246" t="s">
        <v>134</v>
      </c>
      <c r="F90" s="245"/>
      <c r="G90" s="246"/>
      <c r="H90" s="246" t="s">
        <v>134</v>
      </c>
      <c r="I90" s="245"/>
      <c r="J90" s="245"/>
      <c r="K90" s="247"/>
    </row>
    <row r="91" spans="1:11" s="251" customFormat="1" ht="15.75" customHeight="1">
      <c r="A91" s="587"/>
      <c r="B91" s="588"/>
      <c r="C91" s="589"/>
      <c r="D91" s="592"/>
      <c r="E91" s="248" t="s">
        <v>63</v>
      </c>
      <c r="F91" s="249">
        <f>SUM(F88:F90)</f>
        <v>3.8</v>
      </c>
      <c r="G91" s="248"/>
      <c r="H91" s="248" t="s">
        <v>63</v>
      </c>
      <c r="I91" s="249"/>
      <c r="J91" s="249">
        <f>SUM(J88:J90)</f>
        <v>3.8</v>
      </c>
      <c r="K91" s="250"/>
    </row>
    <row r="92" spans="1:11" s="251" customFormat="1" ht="17.25" customHeight="1">
      <c r="A92" s="587" t="s">
        <v>472</v>
      </c>
      <c r="B92" s="588" t="s">
        <v>527</v>
      </c>
      <c r="C92" s="589">
        <v>5.52</v>
      </c>
      <c r="D92" s="592" t="s">
        <v>528</v>
      </c>
      <c r="E92" s="246" t="s">
        <v>132</v>
      </c>
      <c r="F92" s="245">
        <v>5.52</v>
      </c>
      <c r="G92" s="246" t="s">
        <v>71</v>
      </c>
      <c r="H92" s="246" t="s">
        <v>132</v>
      </c>
      <c r="I92" s="245"/>
      <c r="J92" s="245">
        <v>5.52</v>
      </c>
      <c r="K92" s="247" t="s">
        <v>833</v>
      </c>
    </row>
    <row r="93" spans="1:11" s="251" customFormat="1" ht="17.25" customHeight="1">
      <c r="A93" s="587"/>
      <c r="B93" s="588"/>
      <c r="C93" s="589"/>
      <c r="D93" s="592"/>
      <c r="E93" s="246" t="s">
        <v>133</v>
      </c>
      <c r="F93" s="245"/>
      <c r="G93" s="246"/>
      <c r="H93" s="246" t="s">
        <v>133</v>
      </c>
      <c r="I93" s="245"/>
      <c r="J93" s="245"/>
      <c r="K93" s="247"/>
    </row>
    <row r="94" spans="1:11" s="251" customFormat="1" ht="17.25" customHeight="1">
      <c r="A94" s="587"/>
      <c r="B94" s="588"/>
      <c r="C94" s="589"/>
      <c r="D94" s="592"/>
      <c r="E94" s="246" t="s">
        <v>134</v>
      </c>
      <c r="F94" s="245"/>
      <c r="G94" s="246"/>
      <c r="H94" s="246" t="s">
        <v>134</v>
      </c>
      <c r="I94" s="245"/>
      <c r="J94" s="245"/>
      <c r="K94" s="247"/>
    </row>
    <row r="95" spans="1:11" s="251" customFormat="1" ht="17.25" customHeight="1">
      <c r="A95" s="587"/>
      <c r="B95" s="588"/>
      <c r="C95" s="589"/>
      <c r="D95" s="592"/>
      <c r="E95" s="248" t="s">
        <v>63</v>
      </c>
      <c r="F95" s="249">
        <f>SUM(F92:F94)</f>
        <v>5.52</v>
      </c>
      <c r="G95" s="248"/>
      <c r="H95" s="248" t="s">
        <v>63</v>
      </c>
      <c r="I95" s="249"/>
      <c r="J95" s="249">
        <f>SUM(J92:J94)</f>
        <v>5.52</v>
      </c>
      <c r="K95" s="250"/>
    </row>
    <row r="96" spans="1:11" s="251" customFormat="1" ht="16.5" customHeight="1">
      <c r="A96" s="587" t="s">
        <v>473</v>
      </c>
      <c r="B96" s="594" t="s">
        <v>529</v>
      </c>
      <c r="C96" s="589">
        <v>15</v>
      </c>
      <c r="D96" s="592" t="s">
        <v>530</v>
      </c>
      <c r="E96" s="246" t="s">
        <v>132</v>
      </c>
      <c r="F96" s="245">
        <v>81.47</v>
      </c>
      <c r="G96" s="246" t="s">
        <v>116</v>
      </c>
      <c r="H96" s="246" t="s">
        <v>132</v>
      </c>
      <c r="I96" s="245"/>
      <c r="J96" s="245">
        <v>15</v>
      </c>
      <c r="K96" s="247" t="s">
        <v>833</v>
      </c>
    </row>
    <row r="97" spans="1:11" s="251" customFormat="1" ht="16.5" customHeight="1">
      <c r="A97" s="587"/>
      <c r="B97" s="594"/>
      <c r="C97" s="589"/>
      <c r="D97" s="592"/>
      <c r="E97" s="246" t="s">
        <v>133</v>
      </c>
      <c r="F97" s="245">
        <v>8.15</v>
      </c>
      <c r="G97" s="246" t="s">
        <v>531</v>
      </c>
      <c r="H97" s="246" t="s">
        <v>133</v>
      </c>
      <c r="I97" s="245"/>
      <c r="J97" s="245"/>
      <c r="K97" s="247"/>
    </row>
    <row r="98" spans="1:11" s="251" customFormat="1" ht="16.5" customHeight="1">
      <c r="A98" s="587"/>
      <c r="B98" s="594"/>
      <c r="C98" s="589"/>
      <c r="D98" s="592"/>
      <c r="E98" s="246" t="s">
        <v>134</v>
      </c>
      <c r="F98" s="245">
        <v>8.15</v>
      </c>
      <c r="G98" s="246" t="s">
        <v>532</v>
      </c>
      <c r="H98" s="246" t="s">
        <v>134</v>
      </c>
      <c r="I98" s="245"/>
      <c r="J98" s="245"/>
      <c r="K98" s="247"/>
    </row>
    <row r="99" spans="1:11" s="251" customFormat="1" ht="16.5" customHeight="1">
      <c r="A99" s="587"/>
      <c r="B99" s="594"/>
      <c r="C99" s="589"/>
      <c r="D99" s="592"/>
      <c r="E99" s="248" t="s">
        <v>63</v>
      </c>
      <c r="F99" s="249">
        <f>SUM(F96:F98)</f>
        <v>97.77000000000001</v>
      </c>
      <c r="G99" s="248"/>
      <c r="H99" s="248" t="s">
        <v>63</v>
      </c>
      <c r="I99" s="249"/>
      <c r="J99" s="249">
        <f>SUM(J96:J98)</f>
        <v>15</v>
      </c>
      <c r="K99" s="250"/>
    </row>
    <row r="100" spans="1:11" s="251" customFormat="1" ht="16.5" customHeight="1">
      <c r="A100" s="587" t="s">
        <v>474</v>
      </c>
      <c r="B100" s="588" t="s">
        <v>200</v>
      </c>
      <c r="C100" s="589">
        <v>5.33</v>
      </c>
      <c r="D100" s="592" t="s">
        <v>533</v>
      </c>
      <c r="E100" s="246" t="s">
        <v>132</v>
      </c>
      <c r="F100" s="245">
        <v>5.33</v>
      </c>
      <c r="G100" s="246" t="s">
        <v>201</v>
      </c>
      <c r="H100" s="246" t="s">
        <v>132</v>
      </c>
      <c r="I100" s="245"/>
      <c r="J100" s="245">
        <v>5.33</v>
      </c>
      <c r="K100" s="247" t="s">
        <v>833</v>
      </c>
    </row>
    <row r="101" spans="1:11" s="251" customFormat="1" ht="16.5" customHeight="1">
      <c r="A101" s="587"/>
      <c r="B101" s="588"/>
      <c r="C101" s="589"/>
      <c r="D101" s="592"/>
      <c r="E101" s="246" t="s">
        <v>133</v>
      </c>
      <c r="F101" s="245"/>
      <c r="G101" s="246"/>
      <c r="H101" s="246" t="s">
        <v>133</v>
      </c>
      <c r="I101" s="245"/>
      <c r="J101" s="245"/>
      <c r="K101" s="247"/>
    </row>
    <row r="102" spans="1:11" s="251" customFormat="1" ht="16.5" customHeight="1">
      <c r="A102" s="587"/>
      <c r="B102" s="588"/>
      <c r="C102" s="589"/>
      <c r="D102" s="592"/>
      <c r="E102" s="246" t="s">
        <v>134</v>
      </c>
      <c r="F102" s="245"/>
      <c r="G102" s="246"/>
      <c r="H102" s="246" t="s">
        <v>134</v>
      </c>
      <c r="I102" s="245"/>
      <c r="J102" s="245"/>
      <c r="K102" s="247"/>
    </row>
    <row r="103" spans="1:11" s="251" customFormat="1" ht="16.5" customHeight="1">
      <c r="A103" s="587"/>
      <c r="B103" s="588"/>
      <c r="C103" s="589"/>
      <c r="D103" s="592"/>
      <c r="E103" s="248" t="s">
        <v>63</v>
      </c>
      <c r="F103" s="249">
        <f>SUM(F100:F102)</f>
        <v>5.33</v>
      </c>
      <c r="G103" s="248"/>
      <c r="H103" s="248" t="s">
        <v>63</v>
      </c>
      <c r="I103" s="249"/>
      <c r="J103" s="249">
        <f>SUM(J100:J102)</f>
        <v>5.33</v>
      </c>
      <c r="K103" s="250"/>
    </row>
    <row r="104" spans="1:11" s="251" customFormat="1" ht="18" customHeight="1">
      <c r="A104" s="587" t="s">
        <v>475</v>
      </c>
      <c r="B104" s="588" t="s">
        <v>534</v>
      </c>
      <c r="C104" s="589">
        <v>1.88</v>
      </c>
      <c r="D104" s="592" t="s">
        <v>535</v>
      </c>
      <c r="E104" s="246" t="s">
        <v>132</v>
      </c>
      <c r="F104" s="245">
        <v>1.876</v>
      </c>
      <c r="G104" s="246" t="s">
        <v>201</v>
      </c>
      <c r="H104" s="246" t="s">
        <v>132</v>
      </c>
      <c r="I104" s="245"/>
      <c r="J104" s="245">
        <v>1.88</v>
      </c>
      <c r="K104" s="247" t="s">
        <v>833</v>
      </c>
    </row>
    <row r="105" spans="1:11" s="251" customFormat="1" ht="18" customHeight="1">
      <c r="A105" s="587"/>
      <c r="B105" s="588"/>
      <c r="C105" s="589"/>
      <c r="D105" s="592"/>
      <c r="E105" s="246" t="s">
        <v>133</v>
      </c>
      <c r="F105" s="245"/>
      <c r="G105" s="246"/>
      <c r="H105" s="246" t="s">
        <v>133</v>
      </c>
      <c r="I105" s="245"/>
      <c r="J105" s="245"/>
      <c r="K105" s="247"/>
    </row>
    <row r="106" spans="1:11" s="251" customFormat="1" ht="18" customHeight="1">
      <c r="A106" s="587"/>
      <c r="B106" s="588"/>
      <c r="C106" s="589"/>
      <c r="D106" s="592"/>
      <c r="E106" s="246" t="s">
        <v>134</v>
      </c>
      <c r="F106" s="245"/>
      <c r="G106" s="246"/>
      <c r="H106" s="246" t="s">
        <v>134</v>
      </c>
      <c r="I106" s="245"/>
      <c r="J106" s="245"/>
      <c r="K106" s="247"/>
    </row>
    <row r="107" spans="1:11" s="251" customFormat="1" ht="18" customHeight="1">
      <c r="A107" s="587"/>
      <c r="B107" s="588"/>
      <c r="C107" s="589"/>
      <c r="D107" s="592"/>
      <c r="E107" s="248" t="s">
        <v>63</v>
      </c>
      <c r="F107" s="249">
        <f>SUM(F104:F106)</f>
        <v>1.876</v>
      </c>
      <c r="G107" s="248"/>
      <c r="H107" s="248" t="s">
        <v>63</v>
      </c>
      <c r="I107" s="249"/>
      <c r="J107" s="249">
        <f>SUM(J104:J106)</f>
        <v>1.88</v>
      </c>
      <c r="K107" s="250"/>
    </row>
    <row r="108" spans="1:11" s="251" customFormat="1" ht="16.5" customHeight="1">
      <c r="A108" s="587" t="s">
        <v>476</v>
      </c>
      <c r="B108" s="588" t="s">
        <v>536</v>
      </c>
      <c r="C108" s="589">
        <v>50.15</v>
      </c>
      <c r="D108" s="592"/>
      <c r="E108" s="246" t="s">
        <v>132</v>
      </c>
      <c r="F108" s="245"/>
      <c r="G108" s="246"/>
      <c r="H108" s="246" t="s">
        <v>132</v>
      </c>
      <c r="I108" s="245"/>
      <c r="J108" s="245"/>
      <c r="K108" s="247"/>
    </row>
    <row r="109" spans="1:11" s="251" customFormat="1" ht="16.5" customHeight="1">
      <c r="A109" s="587"/>
      <c r="B109" s="588"/>
      <c r="C109" s="589"/>
      <c r="D109" s="592"/>
      <c r="E109" s="246" t="s">
        <v>133</v>
      </c>
      <c r="F109" s="245"/>
      <c r="G109" s="246"/>
      <c r="H109" s="246" t="s">
        <v>133</v>
      </c>
      <c r="I109" s="245"/>
      <c r="J109" s="245"/>
      <c r="K109" s="247"/>
    </row>
    <row r="110" spans="1:11" s="251" customFormat="1" ht="16.5" customHeight="1">
      <c r="A110" s="587"/>
      <c r="B110" s="588"/>
      <c r="C110" s="589"/>
      <c r="D110" s="592"/>
      <c r="E110" s="246" t="s">
        <v>134</v>
      </c>
      <c r="F110" s="245"/>
      <c r="G110" s="246"/>
      <c r="H110" s="246" t="s">
        <v>134</v>
      </c>
      <c r="I110" s="245"/>
      <c r="J110" s="245"/>
      <c r="K110" s="247"/>
    </row>
    <row r="111" spans="1:11" s="251" customFormat="1" ht="16.5" customHeight="1">
      <c r="A111" s="587"/>
      <c r="B111" s="588"/>
      <c r="C111" s="589"/>
      <c r="D111" s="592"/>
      <c r="E111" s="248" t="s">
        <v>63</v>
      </c>
      <c r="F111" s="249"/>
      <c r="G111" s="248"/>
      <c r="H111" s="248" t="s">
        <v>63</v>
      </c>
      <c r="I111" s="249"/>
      <c r="J111" s="249"/>
      <c r="K111" s="250"/>
    </row>
    <row r="112" spans="1:11" s="251" customFormat="1" ht="16.5" customHeight="1">
      <c r="A112" s="587" t="s">
        <v>477</v>
      </c>
      <c r="B112" s="588" t="s">
        <v>537</v>
      </c>
      <c r="C112" s="589">
        <v>100</v>
      </c>
      <c r="D112" s="592"/>
      <c r="E112" s="246" t="s">
        <v>132</v>
      </c>
      <c r="F112" s="245"/>
      <c r="G112" s="246"/>
      <c r="H112" s="246" t="s">
        <v>132</v>
      </c>
      <c r="I112" s="245"/>
      <c r="J112" s="245"/>
      <c r="K112" s="250"/>
    </row>
    <row r="113" spans="1:11" s="251" customFormat="1" ht="16.5" customHeight="1">
      <c r="A113" s="587"/>
      <c r="B113" s="588"/>
      <c r="C113" s="589"/>
      <c r="D113" s="592"/>
      <c r="E113" s="246" t="s">
        <v>133</v>
      </c>
      <c r="F113" s="245"/>
      <c r="G113" s="246"/>
      <c r="H113" s="246" t="s">
        <v>133</v>
      </c>
      <c r="I113" s="245"/>
      <c r="J113" s="245"/>
      <c r="K113" s="250"/>
    </row>
    <row r="114" spans="1:11" s="251" customFormat="1" ht="16.5" customHeight="1">
      <c r="A114" s="587"/>
      <c r="B114" s="588"/>
      <c r="C114" s="589"/>
      <c r="D114" s="592"/>
      <c r="E114" s="246" t="s">
        <v>134</v>
      </c>
      <c r="F114" s="245"/>
      <c r="G114" s="246"/>
      <c r="H114" s="246" t="s">
        <v>134</v>
      </c>
      <c r="I114" s="245"/>
      <c r="J114" s="245"/>
      <c r="K114" s="250"/>
    </row>
    <row r="115" spans="1:11" s="251" customFormat="1" ht="16.5" customHeight="1">
      <c r="A115" s="587"/>
      <c r="B115" s="588"/>
      <c r="C115" s="589"/>
      <c r="D115" s="592"/>
      <c r="E115" s="248" t="s">
        <v>63</v>
      </c>
      <c r="F115" s="249"/>
      <c r="G115" s="248"/>
      <c r="H115" s="248" t="s">
        <v>63</v>
      </c>
      <c r="I115" s="249"/>
      <c r="J115" s="249"/>
      <c r="K115" s="250"/>
    </row>
    <row r="116" spans="1:11" s="251" customFormat="1" ht="16.5" customHeight="1">
      <c r="A116" s="587" t="s">
        <v>478</v>
      </c>
      <c r="B116" s="588" t="s">
        <v>538</v>
      </c>
      <c r="C116" s="589">
        <v>100</v>
      </c>
      <c r="D116" s="592"/>
      <c r="E116" s="246" t="s">
        <v>132</v>
      </c>
      <c r="F116" s="245"/>
      <c r="G116" s="246"/>
      <c r="H116" s="246" t="s">
        <v>132</v>
      </c>
      <c r="I116" s="245"/>
      <c r="J116" s="245"/>
      <c r="K116" s="250"/>
    </row>
    <row r="117" spans="1:11" s="251" customFormat="1" ht="16.5" customHeight="1">
      <c r="A117" s="587"/>
      <c r="B117" s="588"/>
      <c r="C117" s="589"/>
      <c r="D117" s="592"/>
      <c r="E117" s="246" t="s">
        <v>133</v>
      </c>
      <c r="F117" s="245"/>
      <c r="G117" s="246"/>
      <c r="H117" s="246" t="s">
        <v>133</v>
      </c>
      <c r="I117" s="245"/>
      <c r="J117" s="245"/>
      <c r="K117" s="250"/>
    </row>
    <row r="118" spans="1:11" s="251" customFormat="1" ht="16.5" customHeight="1">
      <c r="A118" s="587"/>
      <c r="B118" s="588"/>
      <c r="C118" s="589"/>
      <c r="D118" s="592"/>
      <c r="E118" s="246" t="s">
        <v>134</v>
      </c>
      <c r="F118" s="245"/>
      <c r="G118" s="246"/>
      <c r="H118" s="246" t="s">
        <v>134</v>
      </c>
      <c r="I118" s="245"/>
      <c r="J118" s="245"/>
      <c r="K118" s="250"/>
    </row>
    <row r="119" spans="1:11" s="251" customFormat="1" ht="16.5" customHeight="1">
      <c r="A119" s="587"/>
      <c r="B119" s="588"/>
      <c r="C119" s="589"/>
      <c r="D119" s="592"/>
      <c r="E119" s="248" t="s">
        <v>63</v>
      </c>
      <c r="F119" s="249"/>
      <c r="G119" s="248"/>
      <c r="H119" s="248" t="s">
        <v>63</v>
      </c>
      <c r="I119" s="249"/>
      <c r="J119" s="249"/>
      <c r="K119" s="250"/>
    </row>
    <row r="120" spans="1:11" s="251" customFormat="1" ht="16.5" customHeight="1">
      <c r="A120" s="587" t="s">
        <v>479</v>
      </c>
      <c r="B120" s="588" t="s">
        <v>539</v>
      </c>
      <c r="C120" s="589">
        <v>50</v>
      </c>
      <c r="D120" s="592"/>
      <c r="E120" s="246" t="s">
        <v>132</v>
      </c>
      <c r="F120" s="245"/>
      <c r="G120" s="246"/>
      <c r="H120" s="246" t="s">
        <v>132</v>
      </c>
      <c r="I120" s="245"/>
      <c r="J120" s="245"/>
      <c r="K120" s="250"/>
    </row>
    <row r="121" spans="1:11" s="251" customFormat="1" ht="16.5" customHeight="1">
      <c r="A121" s="587"/>
      <c r="B121" s="588"/>
      <c r="C121" s="589"/>
      <c r="D121" s="592"/>
      <c r="E121" s="246" t="s">
        <v>133</v>
      </c>
      <c r="F121" s="245"/>
      <c r="G121" s="246"/>
      <c r="H121" s="246" t="s">
        <v>133</v>
      </c>
      <c r="I121" s="245"/>
      <c r="J121" s="245"/>
      <c r="K121" s="250"/>
    </row>
    <row r="122" spans="1:11" s="251" customFormat="1" ht="16.5" customHeight="1">
      <c r="A122" s="587"/>
      <c r="B122" s="588"/>
      <c r="C122" s="589"/>
      <c r="D122" s="592"/>
      <c r="E122" s="246" t="s">
        <v>134</v>
      </c>
      <c r="F122" s="245"/>
      <c r="G122" s="246"/>
      <c r="H122" s="246" t="s">
        <v>134</v>
      </c>
      <c r="I122" s="245"/>
      <c r="J122" s="245"/>
      <c r="K122" s="250"/>
    </row>
    <row r="123" spans="1:11" s="251" customFormat="1" ht="16.5" customHeight="1">
      <c r="A123" s="587"/>
      <c r="B123" s="588"/>
      <c r="C123" s="589"/>
      <c r="D123" s="592"/>
      <c r="E123" s="248" t="s">
        <v>63</v>
      </c>
      <c r="F123" s="249"/>
      <c r="G123" s="248"/>
      <c r="H123" s="248" t="s">
        <v>63</v>
      </c>
      <c r="I123" s="249"/>
      <c r="J123" s="249"/>
      <c r="K123" s="250"/>
    </row>
    <row r="124" spans="1:11" s="251" customFormat="1" ht="14.25" customHeight="1">
      <c r="A124" s="587" t="s">
        <v>480</v>
      </c>
      <c r="B124" s="588" t="s">
        <v>540</v>
      </c>
      <c r="C124" s="589">
        <v>20</v>
      </c>
      <c r="D124" s="592"/>
      <c r="E124" s="246" t="s">
        <v>132</v>
      </c>
      <c r="F124" s="245"/>
      <c r="G124" s="246"/>
      <c r="H124" s="246" t="s">
        <v>132</v>
      </c>
      <c r="I124" s="245"/>
      <c r="J124" s="245"/>
      <c r="K124" s="250"/>
    </row>
    <row r="125" spans="1:11" s="251" customFormat="1" ht="14.25" customHeight="1">
      <c r="A125" s="587"/>
      <c r="B125" s="588"/>
      <c r="C125" s="589"/>
      <c r="D125" s="592"/>
      <c r="E125" s="246" t="s">
        <v>133</v>
      </c>
      <c r="F125" s="245"/>
      <c r="G125" s="246"/>
      <c r="H125" s="246" t="s">
        <v>133</v>
      </c>
      <c r="I125" s="245"/>
      <c r="J125" s="245"/>
      <c r="K125" s="250"/>
    </row>
    <row r="126" spans="1:11" s="251" customFormat="1" ht="14.25" customHeight="1">
      <c r="A126" s="587"/>
      <c r="B126" s="588"/>
      <c r="C126" s="589"/>
      <c r="D126" s="592"/>
      <c r="E126" s="246" t="s">
        <v>134</v>
      </c>
      <c r="F126" s="245"/>
      <c r="G126" s="246"/>
      <c r="H126" s="246" t="s">
        <v>134</v>
      </c>
      <c r="I126" s="245"/>
      <c r="J126" s="245"/>
      <c r="K126" s="250"/>
    </row>
    <row r="127" spans="1:11" s="251" customFormat="1" ht="14.25" customHeight="1">
      <c r="A127" s="587"/>
      <c r="B127" s="588"/>
      <c r="C127" s="589"/>
      <c r="D127" s="592"/>
      <c r="E127" s="248" t="s">
        <v>63</v>
      </c>
      <c r="F127" s="249"/>
      <c r="G127" s="248"/>
      <c r="H127" s="248" t="s">
        <v>63</v>
      </c>
      <c r="I127" s="249"/>
      <c r="J127" s="249"/>
      <c r="K127" s="250"/>
    </row>
    <row r="128" spans="1:11" s="251" customFormat="1" ht="14.25" customHeight="1">
      <c r="A128" s="587" t="s">
        <v>481</v>
      </c>
      <c r="B128" s="588" t="s">
        <v>541</v>
      </c>
      <c r="C128" s="589">
        <v>34.81</v>
      </c>
      <c r="D128" s="592" t="s">
        <v>542</v>
      </c>
      <c r="E128" s="246" t="s">
        <v>132</v>
      </c>
      <c r="F128" s="245">
        <v>1100.99</v>
      </c>
      <c r="G128" s="246" t="s">
        <v>71</v>
      </c>
      <c r="H128" s="246" t="s">
        <v>132</v>
      </c>
      <c r="I128" s="245">
        <v>1066.18</v>
      </c>
      <c r="J128" s="245">
        <v>34.81</v>
      </c>
      <c r="K128" s="250"/>
    </row>
    <row r="129" spans="1:11" s="251" customFormat="1" ht="14.25" customHeight="1">
      <c r="A129" s="587"/>
      <c r="B129" s="588"/>
      <c r="C129" s="589"/>
      <c r="D129" s="592"/>
      <c r="E129" s="246" t="s">
        <v>133</v>
      </c>
      <c r="F129" s="245"/>
      <c r="G129" s="246"/>
      <c r="H129" s="246" t="s">
        <v>133</v>
      </c>
      <c r="I129" s="245"/>
      <c r="J129" s="245"/>
      <c r="K129" s="250"/>
    </row>
    <row r="130" spans="1:11" s="251" customFormat="1" ht="14.25" customHeight="1">
      <c r="A130" s="587"/>
      <c r="B130" s="588"/>
      <c r="C130" s="589"/>
      <c r="D130" s="592"/>
      <c r="E130" s="246" t="s">
        <v>134</v>
      </c>
      <c r="F130" s="245"/>
      <c r="G130" s="246"/>
      <c r="H130" s="246" t="s">
        <v>134</v>
      </c>
      <c r="I130" s="245"/>
      <c r="J130" s="245"/>
      <c r="K130" s="250"/>
    </row>
    <row r="131" spans="1:11" s="251" customFormat="1" ht="16.5" customHeight="1">
      <c r="A131" s="587"/>
      <c r="B131" s="588"/>
      <c r="C131" s="589"/>
      <c r="D131" s="592"/>
      <c r="E131" s="248" t="s">
        <v>63</v>
      </c>
      <c r="F131" s="249">
        <f>SUM(F128:F130)</f>
        <v>1100.99</v>
      </c>
      <c r="G131" s="248"/>
      <c r="H131" s="248" t="s">
        <v>63</v>
      </c>
      <c r="I131" s="249">
        <f>SUM(I128:I130)</f>
        <v>1066.18</v>
      </c>
      <c r="J131" s="249">
        <f>SUM(J128:J130)</f>
        <v>34.81</v>
      </c>
      <c r="K131" s="250"/>
    </row>
    <row r="132" spans="1:11" s="251" customFormat="1" ht="16.5" customHeight="1">
      <c r="A132" s="587" t="s">
        <v>482</v>
      </c>
      <c r="B132" s="588" t="s">
        <v>834</v>
      </c>
      <c r="C132" s="589">
        <v>18</v>
      </c>
      <c r="D132" s="592" t="s">
        <v>543</v>
      </c>
      <c r="E132" s="246" t="s">
        <v>132</v>
      </c>
      <c r="F132" s="245">
        <v>24.05</v>
      </c>
      <c r="G132" s="246" t="s">
        <v>201</v>
      </c>
      <c r="H132" s="246" t="s">
        <v>132</v>
      </c>
      <c r="I132" s="245">
        <v>12</v>
      </c>
      <c r="J132" s="245">
        <v>12.05</v>
      </c>
      <c r="K132" s="250" t="s">
        <v>833</v>
      </c>
    </row>
    <row r="133" spans="1:11" s="251" customFormat="1" ht="16.5" customHeight="1">
      <c r="A133" s="587"/>
      <c r="B133" s="588"/>
      <c r="C133" s="589"/>
      <c r="D133" s="592"/>
      <c r="E133" s="246" t="s">
        <v>133</v>
      </c>
      <c r="F133" s="245">
        <v>2.38</v>
      </c>
      <c r="G133" s="246" t="s">
        <v>139</v>
      </c>
      <c r="H133" s="246" t="s">
        <v>133</v>
      </c>
      <c r="I133" s="245"/>
      <c r="J133" s="245">
        <v>2.38</v>
      </c>
      <c r="K133" s="250"/>
    </row>
    <row r="134" spans="1:11" s="251" customFormat="1" ht="16.5" customHeight="1">
      <c r="A134" s="587"/>
      <c r="B134" s="588"/>
      <c r="C134" s="589"/>
      <c r="D134" s="592"/>
      <c r="E134" s="246" t="s">
        <v>134</v>
      </c>
      <c r="F134" s="245">
        <v>3.57</v>
      </c>
      <c r="G134" s="246" t="s">
        <v>128</v>
      </c>
      <c r="H134" s="246" t="s">
        <v>134</v>
      </c>
      <c r="I134" s="245"/>
      <c r="J134" s="245">
        <v>3.57</v>
      </c>
      <c r="K134" s="250"/>
    </row>
    <row r="135" spans="1:11" s="251" customFormat="1" ht="16.5" customHeight="1">
      <c r="A135" s="587"/>
      <c r="B135" s="588"/>
      <c r="C135" s="589"/>
      <c r="D135" s="592"/>
      <c r="E135" s="248" t="s">
        <v>63</v>
      </c>
      <c r="F135" s="249">
        <f>SUM(F132:F134)</f>
        <v>30</v>
      </c>
      <c r="G135" s="248"/>
      <c r="H135" s="248" t="s">
        <v>63</v>
      </c>
      <c r="I135" s="249">
        <f>SUM(I132:I134)</f>
        <v>12</v>
      </c>
      <c r="J135" s="249">
        <f>SUM(J132:J134)</f>
        <v>18</v>
      </c>
      <c r="K135" s="250"/>
    </row>
    <row r="136" spans="1:11" ht="15.75" customHeight="1">
      <c r="A136" s="246"/>
      <c r="B136" s="255" t="s">
        <v>28</v>
      </c>
      <c r="C136" s="249">
        <f>SUM(C8:C135)</f>
        <v>1771.6999999999998</v>
      </c>
      <c r="D136" s="247"/>
      <c r="E136" s="246"/>
      <c r="F136" s="245"/>
      <c r="G136" s="246"/>
      <c r="H136" s="247"/>
      <c r="I136" s="245"/>
      <c r="J136" s="253">
        <f>SUM(J135,J131,J107,J103,J99,J95,J91,J87,J83,J59,J43,J19,J11)</f>
        <v>190.69600000000003</v>
      </c>
      <c r="K136" s="248"/>
    </row>
    <row r="137" spans="1:11" ht="16.5" customHeight="1">
      <c r="A137" s="590" t="s">
        <v>137</v>
      </c>
      <c r="B137" s="590"/>
      <c r="C137" s="590"/>
      <c r="D137" s="247"/>
      <c r="E137" s="246"/>
      <c r="F137" s="245"/>
      <c r="G137" s="246"/>
      <c r="H137" s="247"/>
      <c r="I137" s="245"/>
      <c r="J137" s="245"/>
      <c r="K137" s="247"/>
    </row>
    <row r="138" spans="1:11" ht="17.25" customHeight="1">
      <c r="A138" s="587" t="s">
        <v>14</v>
      </c>
      <c r="B138" s="588" t="s">
        <v>202</v>
      </c>
      <c r="C138" s="589">
        <v>0.01</v>
      </c>
      <c r="D138" s="592" t="s">
        <v>544</v>
      </c>
      <c r="E138" s="246" t="s">
        <v>132</v>
      </c>
      <c r="F138" s="245">
        <v>191.4</v>
      </c>
      <c r="G138" s="246" t="s">
        <v>545</v>
      </c>
      <c r="H138" s="246" t="s">
        <v>132</v>
      </c>
      <c r="I138" s="245">
        <v>222.21</v>
      </c>
      <c r="J138" s="245"/>
      <c r="K138" s="247"/>
    </row>
    <row r="139" spans="1:11" ht="17.25" customHeight="1">
      <c r="A139" s="587"/>
      <c r="B139" s="588"/>
      <c r="C139" s="589"/>
      <c r="D139" s="592"/>
      <c r="E139" s="246" t="s">
        <v>133</v>
      </c>
      <c r="F139" s="245">
        <v>71.45</v>
      </c>
      <c r="G139" s="246" t="s">
        <v>127</v>
      </c>
      <c r="H139" s="246" t="s">
        <v>133</v>
      </c>
      <c r="I139" s="245">
        <v>71.45</v>
      </c>
      <c r="J139" s="245"/>
      <c r="K139" s="247"/>
    </row>
    <row r="140" spans="1:11" ht="17.25" customHeight="1">
      <c r="A140" s="587"/>
      <c r="B140" s="588"/>
      <c r="C140" s="589"/>
      <c r="D140" s="592"/>
      <c r="E140" s="246" t="s">
        <v>134</v>
      </c>
      <c r="F140" s="245">
        <v>16.58</v>
      </c>
      <c r="G140" s="246" t="s">
        <v>128</v>
      </c>
      <c r="H140" s="246" t="s">
        <v>134</v>
      </c>
      <c r="I140" s="245">
        <v>12.57</v>
      </c>
      <c r="J140" s="245"/>
      <c r="K140" s="247"/>
    </row>
    <row r="141" spans="1:11" s="251" customFormat="1" ht="17.25" customHeight="1">
      <c r="A141" s="587"/>
      <c r="B141" s="588"/>
      <c r="C141" s="589"/>
      <c r="D141" s="592"/>
      <c r="E141" s="248" t="s">
        <v>63</v>
      </c>
      <c r="F141" s="249">
        <f>SUM(F138:F140)</f>
        <v>279.43</v>
      </c>
      <c r="G141" s="248"/>
      <c r="H141" s="248" t="s">
        <v>63</v>
      </c>
      <c r="I141" s="249">
        <f>SUM(I138:I140)</f>
        <v>306.23</v>
      </c>
      <c r="J141" s="249"/>
      <c r="K141" s="250"/>
    </row>
    <row r="142" spans="1:11" ht="18.75" customHeight="1">
      <c r="A142" s="587" t="s">
        <v>20</v>
      </c>
      <c r="B142" s="588" t="s">
        <v>203</v>
      </c>
      <c r="C142" s="589">
        <v>18.89</v>
      </c>
      <c r="D142" s="592" t="s">
        <v>546</v>
      </c>
      <c r="E142" s="246" t="s">
        <v>132</v>
      </c>
      <c r="F142" s="245">
        <v>24.08</v>
      </c>
      <c r="G142" s="246" t="s">
        <v>121</v>
      </c>
      <c r="H142" s="246" t="s">
        <v>132</v>
      </c>
      <c r="I142" s="245">
        <v>10</v>
      </c>
      <c r="J142" s="245">
        <v>14.09</v>
      </c>
      <c r="K142" s="247"/>
    </row>
    <row r="143" spans="1:11" ht="18.75" customHeight="1">
      <c r="A143" s="587"/>
      <c r="B143" s="588"/>
      <c r="C143" s="589"/>
      <c r="D143" s="592"/>
      <c r="E143" s="246" t="s">
        <v>133</v>
      </c>
      <c r="F143" s="245">
        <v>2.4</v>
      </c>
      <c r="G143" s="246" t="s">
        <v>139</v>
      </c>
      <c r="H143" s="246" t="s">
        <v>133</v>
      </c>
      <c r="I143" s="245"/>
      <c r="J143" s="245">
        <v>2.4</v>
      </c>
      <c r="K143" s="247"/>
    </row>
    <row r="144" spans="1:11" ht="18.75" customHeight="1">
      <c r="A144" s="587"/>
      <c r="B144" s="588"/>
      <c r="C144" s="589"/>
      <c r="D144" s="592"/>
      <c r="E144" s="246" t="s">
        <v>134</v>
      </c>
      <c r="F144" s="245">
        <v>2.4</v>
      </c>
      <c r="G144" s="246" t="s">
        <v>532</v>
      </c>
      <c r="H144" s="246" t="s">
        <v>134</v>
      </c>
      <c r="I144" s="245"/>
      <c r="J144" s="245">
        <v>2.4</v>
      </c>
      <c r="K144" s="247"/>
    </row>
    <row r="145" spans="1:11" s="251" customFormat="1" ht="18.75" customHeight="1">
      <c r="A145" s="587"/>
      <c r="B145" s="588"/>
      <c r="C145" s="589"/>
      <c r="D145" s="592"/>
      <c r="E145" s="248" t="s">
        <v>63</v>
      </c>
      <c r="F145" s="249">
        <f>SUM(F142:F144)</f>
        <v>28.879999999999995</v>
      </c>
      <c r="G145" s="248"/>
      <c r="H145" s="248" t="s">
        <v>63</v>
      </c>
      <c r="I145" s="249">
        <f>SUM(I142:I144)</f>
        <v>10</v>
      </c>
      <c r="J145" s="249">
        <f>SUM(J142:J144)</f>
        <v>18.889999999999997</v>
      </c>
      <c r="K145" s="250"/>
    </row>
    <row r="146" spans="1:11" ht="18.75" customHeight="1">
      <c r="A146" s="587" t="s">
        <v>21</v>
      </c>
      <c r="B146" s="588" t="s">
        <v>204</v>
      </c>
      <c r="C146" s="589">
        <v>19.81</v>
      </c>
      <c r="D146" s="592" t="s">
        <v>547</v>
      </c>
      <c r="E146" s="246" t="s">
        <v>132</v>
      </c>
      <c r="F146" s="245">
        <v>29.87</v>
      </c>
      <c r="G146" s="246" t="s">
        <v>57</v>
      </c>
      <c r="H146" s="246" t="s">
        <v>132</v>
      </c>
      <c r="I146" s="245">
        <v>17</v>
      </c>
      <c r="J146" s="245">
        <v>12.87</v>
      </c>
      <c r="K146" s="247"/>
    </row>
    <row r="147" spans="1:11" ht="18.75" customHeight="1">
      <c r="A147" s="587"/>
      <c r="B147" s="588"/>
      <c r="C147" s="589"/>
      <c r="D147" s="592"/>
      <c r="E147" s="246" t="s">
        <v>133</v>
      </c>
      <c r="F147" s="245">
        <v>2.98</v>
      </c>
      <c r="G147" s="246" t="s">
        <v>139</v>
      </c>
      <c r="H147" s="246" t="s">
        <v>133</v>
      </c>
      <c r="I147" s="245">
        <v>0.5</v>
      </c>
      <c r="J147" s="245">
        <v>2.38</v>
      </c>
      <c r="K147" s="247"/>
    </row>
    <row r="148" spans="1:11" ht="18.75" customHeight="1">
      <c r="A148" s="587"/>
      <c r="B148" s="588"/>
      <c r="C148" s="589"/>
      <c r="D148" s="592"/>
      <c r="E148" s="246" t="s">
        <v>134</v>
      </c>
      <c r="F148" s="245">
        <v>8.96</v>
      </c>
      <c r="G148" s="246" t="s">
        <v>128</v>
      </c>
      <c r="H148" s="246" t="s">
        <v>134</v>
      </c>
      <c r="I148" s="245">
        <v>2</v>
      </c>
      <c r="J148" s="245">
        <v>4.56</v>
      </c>
      <c r="K148" s="247"/>
    </row>
    <row r="149" spans="1:11" s="251" customFormat="1" ht="18.75" customHeight="1">
      <c r="A149" s="587"/>
      <c r="B149" s="588"/>
      <c r="C149" s="589"/>
      <c r="D149" s="592"/>
      <c r="E149" s="248" t="s">
        <v>63</v>
      </c>
      <c r="F149" s="249">
        <f>SUM(F146:F148)</f>
        <v>41.81</v>
      </c>
      <c r="G149" s="248"/>
      <c r="H149" s="248" t="s">
        <v>63</v>
      </c>
      <c r="I149" s="249">
        <f>SUM(I146:I148)</f>
        <v>19.5</v>
      </c>
      <c r="J149" s="249">
        <f>SUM(J146:J148)</f>
        <v>19.81</v>
      </c>
      <c r="K149" s="250"/>
    </row>
    <row r="150" spans="1:11" ht="15.75" customHeight="1">
      <c r="A150" s="587" t="s">
        <v>22</v>
      </c>
      <c r="B150" s="588" t="s">
        <v>205</v>
      </c>
      <c r="C150" s="589">
        <v>5</v>
      </c>
      <c r="D150" s="592" t="s">
        <v>548</v>
      </c>
      <c r="E150" s="246" t="s">
        <v>132</v>
      </c>
      <c r="F150" s="245">
        <v>24.36</v>
      </c>
      <c r="G150" s="246" t="s">
        <v>126</v>
      </c>
      <c r="H150" s="246" t="s">
        <v>132</v>
      </c>
      <c r="I150" s="245">
        <v>5</v>
      </c>
      <c r="J150" s="245">
        <v>5</v>
      </c>
      <c r="K150" s="247" t="s">
        <v>833</v>
      </c>
    </row>
    <row r="151" spans="1:11" ht="15.75" customHeight="1">
      <c r="A151" s="587"/>
      <c r="B151" s="588"/>
      <c r="C151" s="589"/>
      <c r="D151" s="592"/>
      <c r="E151" s="246" t="s">
        <v>133</v>
      </c>
      <c r="F151" s="245">
        <v>2.44</v>
      </c>
      <c r="G151" s="246" t="s">
        <v>127</v>
      </c>
      <c r="H151" s="246" t="s">
        <v>133</v>
      </c>
      <c r="I151" s="245"/>
      <c r="J151" s="245"/>
      <c r="K151" s="247"/>
    </row>
    <row r="152" spans="1:11" ht="15.75" customHeight="1">
      <c r="A152" s="587"/>
      <c r="B152" s="588"/>
      <c r="C152" s="589"/>
      <c r="D152" s="592"/>
      <c r="E152" s="246" t="s">
        <v>134</v>
      </c>
      <c r="F152" s="245">
        <v>2.44</v>
      </c>
      <c r="G152" s="246" t="s">
        <v>139</v>
      </c>
      <c r="H152" s="246" t="s">
        <v>134</v>
      </c>
      <c r="I152" s="245"/>
      <c r="J152" s="245"/>
      <c r="K152" s="247"/>
    </row>
    <row r="153" spans="1:11" s="251" customFormat="1" ht="15.75" customHeight="1">
      <c r="A153" s="587"/>
      <c r="B153" s="588"/>
      <c r="C153" s="589"/>
      <c r="D153" s="592"/>
      <c r="E153" s="248" t="s">
        <v>63</v>
      </c>
      <c r="F153" s="249">
        <f>SUM(F150:F152)</f>
        <v>29.240000000000002</v>
      </c>
      <c r="G153" s="248"/>
      <c r="H153" s="248" t="s">
        <v>63</v>
      </c>
      <c r="I153" s="249">
        <f>SUM(I150:I152)</f>
        <v>5</v>
      </c>
      <c r="J153" s="249">
        <f>SUM(J150:J152)</f>
        <v>5</v>
      </c>
      <c r="K153" s="250"/>
    </row>
    <row r="154" spans="1:11" ht="16.5" customHeight="1">
      <c r="A154" s="587" t="s">
        <v>23</v>
      </c>
      <c r="B154" s="588" t="s">
        <v>206</v>
      </c>
      <c r="C154" s="589">
        <v>4</v>
      </c>
      <c r="D154" s="592" t="s">
        <v>549</v>
      </c>
      <c r="E154" s="246" t="s">
        <v>132</v>
      </c>
      <c r="F154" s="245">
        <v>3.08</v>
      </c>
      <c r="G154" s="246" t="s">
        <v>76</v>
      </c>
      <c r="H154" s="246" t="s">
        <v>132</v>
      </c>
      <c r="I154" s="245"/>
      <c r="J154" s="245">
        <v>3.08</v>
      </c>
      <c r="K154" s="247" t="s">
        <v>833</v>
      </c>
    </row>
    <row r="155" spans="1:11" ht="16.5" customHeight="1">
      <c r="A155" s="587"/>
      <c r="B155" s="588"/>
      <c r="C155" s="589"/>
      <c r="D155" s="592"/>
      <c r="E155" s="246" t="s">
        <v>133</v>
      </c>
      <c r="F155" s="245">
        <v>0.26</v>
      </c>
      <c r="G155" s="246" t="s">
        <v>136</v>
      </c>
      <c r="H155" s="246" t="s">
        <v>133</v>
      </c>
      <c r="I155" s="245"/>
      <c r="J155" s="245">
        <v>0.26</v>
      </c>
      <c r="K155" s="247"/>
    </row>
    <row r="156" spans="1:11" ht="16.5" customHeight="1">
      <c r="A156" s="587"/>
      <c r="B156" s="588"/>
      <c r="C156" s="589"/>
      <c r="D156" s="592"/>
      <c r="E156" s="246" t="s">
        <v>134</v>
      </c>
      <c r="F156" s="245">
        <v>0.66</v>
      </c>
      <c r="G156" s="246" t="s">
        <v>156</v>
      </c>
      <c r="H156" s="246" t="s">
        <v>134</v>
      </c>
      <c r="I156" s="245"/>
      <c r="J156" s="245">
        <v>0.66</v>
      </c>
      <c r="K156" s="247"/>
    </row>
    <row r="157" spans="1:11" s="251" customFormat="1" ht="16.5" customHeight="1">
      <c r="A157" s="587"/>
      <c r="B157" s="588"/>
      <c r="C157" s="589"/>
      <c r="D157" s="592"/>
      <c r="E157" s="248" t="s">
        <v>63</v>
      </c>
      <c r="F157" s="249">
        <f>SUM(F154:F156)</f>
        <v>4</v>
      </c>
      <c r="G157" s="248"/>
      <c r="H157" s="248" t="s">
        <v>63</v>
      </c>
      <c r="I157" s="249"/>
      <c r="J157" s="249">
        <f>SUM(J154:J156)</f>
        <v>4</v>
      </c>
      <c r="K157" s="250"/>
    </row>
    <row r="158" spans="1:11" ht="16.5" customHeight="1">
      <c r="A158" s="587" t="s">
        <v>24</v>
      </c>
      <c r="B158" s="588" t="s">
        <v>207</v>
      </c>
      <c r="C158" s="589">
        <v>2.39</v>
      </c>
      <c r="D158" s="592" t="s">
        <v>550</v>
      </c>
      <c r="E158" s="246" t="s">
        <v>132</v>
      </c>
      <c r="G158" s="246"/>
      <c r="H158" s="246" t="s">
        <v>132</v>
      </c>
      <c r="I158" s="245"/>
      <c r="J158" s="245"/>
      <c r="K158" s="247" t="s">
        <v>833</v>
      </c>
    </row>
    <row r="159" spans="1:11" ht="16.5" customHeight="1">
      <c r="A159" s="587"/>
      <c r="B159" s="588"/>
      <c r="C159" s="589"/>
      <c r="D159" s="592"/>
      <c r="E159" s="246" t="s">
        <v>133</v>
      </c>
      <c r="F159" s="245">
        <v>2.39</v>
      </c>
      <c r="G159" s="246" t="s">
        <v>136</v>
      </c>
      <c r="H159" s="246" t="s">
        <v>133</v>
      </c>
      <c r="I159" s="245"/>
      <c r="J159" s="245">
        <v>2.39</v>
      </c>
      <c r="K159" s="247"/>
    </row>
    <row r="160" spans="1:11" ht="16.5" customHeight="1">
      <c r="A160" s="587"/>
      <c r="B160" s="588"/>
      <c r="C160" s="589"/>
      <c r="D160" s="592"/>
      <c r="E160" s="246" t="s">
        <v>134</v>
      </c>
      <c r="F160" s="245"/>
      <c r="G160" s="246"/>
      <c r="H160" s="246" t="s">
        <v>134</v>
      </c>
      <c r="I160" s="245"/>
      <c r="J160" s="245"/>
      <c r="K160" s="247"/>
    </row>
    <row r="161" spans="1:11" s="251" customFormat="1" ht="16.5" customHeight="1">
      <c r="A161" s="587"/>
      <c r="B161" s="588"/>
      <c r="C161" s="589"/>
      <c r="D161" s="592"/>
      <c r="E161" s="248" t="s">
        <v>63</v>
      </c>
      <c r="F161" s="249">
        <f>SUM(F159:F160)</f>
        <v>2.39</v>
      </c>
      <c r="G161" s="248"/>
      <c r="H161" s="248" t="s">
        <v>63</v>
      </c>
      <c r="I161" s="249"/>
      <c r="J161" s="249">
        <f>SUM(J158:J160)</f>
        <v>2.39</v>
      </c>
      <c r="K161" s="250"/>
    </row>
    <row r="162" spans="1:11" ht="16.5" customHeight="1">
      <c r="A162" s="587" t="s">
        <v>25</v>
      </c>
      <c r="B162" s="588" t="s">
        <v>208</v>
      </c>
      <c r="C162" s="589">
        <v>7.19</v>
      </c>
      <c r="D162" s="592" t="s">
        <v>551</v>
      </c>
      <c r="E162" s="246" t="s">
        <v>132</v>
      </c>
      <c r="F162" s="245">
        <v>7.1</v>
      </c>
      <c r="G162" s="246" t="s">
        <v>140</v>
      </c>
      <c r="H162" s="246" t="s">
        <v>132</v>
      </c>
      <c r="I162" s="245"/>
      <c r="J162" s="245">
        <v>7.19</v>
      </c>
      <c r="K162" s="247" t="s">
        <v>833</v>
      </c>
    </row>
    <row r="163" spans="1:11" ht="16.5" customHeight="1">
      <c r="A163" s="587"/>
      <c r="B163" s="588"/>
      <c r="C163" s="589"/>
      <c r="D163" s="592"/>
      <c r="E163" s="246" t="s">
        <v>133</v>
      </c>
      <c r="F163" s="245"/>
      <c r="G163" s="246"/>
      <c r="H163" s="246" t="s">
        <v>133</v>
      </c>
      <c r="I163" s="245"/>
      <c r="J163" s="245"/>
      <c r="K163" s="247"/>
    </row>
    <row r="164" spans="1:11" ht="16.5" customHeight="1">
      <c r="A164" s="587"/>
      <c r="B164" s="588"/>
      <c r="C164" s="589"/>
      <c r="D164" s="592"/>
      <c r="E164" s="246" t="s">
        <v>134</v>
      </c>
      <c r="F164" s="245"/>
      <c r="G164" s="246"/>
      <c r="H164" s="246" t="s">
        <v>134</v>
      </c>
      <c r="I164" s="245"/>
      <c r="J164" s="245"/>
      <c r="K164" s="247"/>
    </row>
    <row r="165" spans="1:11" s="251" customFormat="1" ht="16.5" customHeight="1">
      <c r="A165" s="587"/>
      <c r="B165" s="588"/>
      <c r="C165" s="589"/>
      <c r="D165" s="592"/>
      <c r="E165" s="248" t="s">
        <v>63</v>
      </c>
      <c r="F165" s="249">
        <f>SUM(F162:F164)</f>
        <v>7.1</v>
      </c>
      <c r="G165" s="248"/>
      <c r="H165" s="248" t="s">
        <v>63</v>
      </c>
      <c r="I165" s="249"/>
      <c r="J165" s="249">
        <f>SUM(J162:J164)</f>
        <v>7.19</v>
      </c>
      <c r="K165" s="250"/>
    </row>
    <row r="166" spans="1:11" ht="15.75" customHeight="1">
      <c r="A166" s="587" t="s">
        <v>26</v>
      </c>
      <c r="B166" s="588" t="s">
        <v>209</v>
      </c>
      <c r="C166" s="589">
        <v>2.04</v>
      </c>
      <c r="D166" s="592" t="s">
        <v>552</v>
      </c>
      <c r="E166" s="246" t="s">
        <v>132</v>
      </c>
      <c r="F166" s="245"/>
      <c r="H166" s="246" t="s">
        <v>132</v>
      </c>
      <c r="I166" s="245"/>
      <c r="J166" s="245"/>
      <c r="K166" s="247" t="s">
        <v>833</v>
      </c>
    </row>
    <row r="167" spans="1:11" ht="15.75" customHeight="1">
      <c r="A167" s="587"/>
      <c r="B167" s="588"/>
      <c r="C167" s="589"/>
      <c r="D167" s="592"/>
      <c r="E167" s="246" t="s">
        <v>133</v>
      </c>
      <c r="F167" s="245"/>
      <c r="G167" s="246"/>
      <c r="H167" s="246" t="s">
        <v>133</v>
      </c>
      <c r="I167" s="245"/>
      <c r="J167" s="245"/>
      <c r="K167" s="247"/>
    </row>
    <row r="168" spans="1:11" ht="15.75" customHeight="1">
      <c r="A168" s="587"/>
      <c r="B168" s="588"/>
      <c r="C168" s="589"/>
      <c r="D168" s="592"/>
      <c r="E168" s="246" t="s">
        <v>134</v>
      </c>
      <c r="F168" s="245">
        <v>2.04</v>
      </c>
      <c r="G168" s="246" t="s">
        <v>128</v>
      </c>
      <c r="H168" s="246" t="s">
        <v>134</v>
      </c>
      <c r="I168" s="245"/>
      <c r="J168" s="245">
        <v>2.04</v>
      </c>
      <c r="K168" s="247"/>
    </row>
    <row r="169" spans="1:11" s="251" customFormat="1" ht="15.75" customHeight="1">
      <c r="A169" s="587"/>
      <c r="B169" s="588"/>
      <c r="C169" s="589"/>
      <c r="D169" s="592"/>
      <c r="E169" s="248" t="s">
        <v>63</v>
      </c>
      <c r="F169" s="249">
        <f>SUM(F168)</f>
        <v>2.04</v>
      </c>
      <c r="G169" s="248"/>
      <c r="H169" s="248" t="s">
        <v>63</v>
      </c>
      <c r="I169" s="249"/>
      <c r="J169" s="249">
        <f>SUM(J166:J168)</f>
        <v>2.04</v>
      </c>
      <c r="K169" s="250"/>
    </row>
    <row r="170" spans="1:11" ht="15" customHeight="1">
      <c r="A170" s="587" t="s">
        <v>27</v>
      </c>
      <c r="B170" s="588" t="s">
        <v>210</v>
      </c>
      <c r="C170" s="589">
        <v>5.79</v>
      </c>
      <c r="D170" s="592" t="s">
        <v>553</v>
      </c>
      <c r="E170" s="246" t="s">
        <v>132</v>
      </c>
      <c r="F170" s="245"/>
      <c r="H170" s="246" t="s">
        <v>132</v>
      </c>
      <c r="I170" s="245"/>
      <c r="J170" s="245"/>
      <c r="K170" s="247"/>
    </row>
    <row r="171" spans="1:11" ht="15" customHeight="1">
      <c r="A171" s="587"/>
      <c r="B171" s="588"/>
      <c r="C171" s="589"/>
      <c r="D171" s="592"/>
      <c r="E171" s="246" t="s">
        <v>133</v>
      </c>
      <c r="F171" s="245">
        <v>5.79</v>
      </c>
      <c r="G171" s="246" t="s">
        <v>127</v>
      </c>
      <c r="H171" s="246" t="s">
        <v>133</v>
      </c>
      <c r="I171" s="245"/>
      <c r="J171" s="245">
        <v>5.79</v>
      </c>
      <c r="K171" s="247"/>
    </row>
    <row r="172" spans="1:11" ht="15" customHeight="1">
      <c r="A172" s="587"/>
      <c r="B172" s="588"/>
      <c r="C172" s="589"/>
      <c r="D172" s="592"/>
      <c r="E172" s="246" t="s">
        <v>134</v>
      </c>
      <c r="F172" s="245"/>
      <c r="G172" s="246"/>
      <c r="H172" s="246" t="s">
        <v>134</v>
      </c>
      <c r="I172" s="245"/>
      <c r="J172" s="245"/>
      <c r="K172" s="247"/>
    </row>
    <row r="173" spans="1:11" s="251" customFormat="1" ht="15" customHeight="1">
      <c r="A173" s="587"/>
      <c r="B173" s="588"/>
      <c r="C173" s="589"/>
      <c r="D173" s="592"/>
      <c r="E173" s="248" t="s">
        <v>63</v>
      </c>
      <c r="F173" s="249">
        <f>SUM(F171:F172)</f>
        <v>5.79</v>
      </c>
      <c r="G173" s="248"/>
      <c r="H173" s="248" t="s">
        <v>63</v>
      </c>
      <c r="I173" s="249"/>
      <c r="J173" s="249">
        <f>SUM(J171:J172)</f>
        <v>5.79</v>
      </c>
      <c r="K173" s="250"/>
    </row>
    <row r="174" spans="1:11" ht="15.75" customHeight="1">
      <c r="A174" s="587" t="s">
        <v>32</v>
      </c>
      <c r="B174" s="588" t="s">
        <v>211</v>
      </c>
      <c r="C174" s="589">
        <v>5.36</v>
      </c>
      <c r="D174" s="592" t="s">
        <v>554</v>
      </c>
      <c r="E174" s="246" t="s">
        <v>132</v>
      </c>
      <c r="F174" s="245">
        <v>5.36</v>
      </c>
      <c r="G174" s="246" t="s">
        <v>555</v>
      </c>
      <c r="H174" s="246" t="s">
        <v>132</v>
      </c>
      <c r="I174" s="245"/>
      <c r="J174" s="245">
        <v>5.36</v>
      </c>
      <c r="K174" s="247" t="s">
        <v>833</v>
      </c>
    </row>
    <row r="175" spans="1:11" ht="15.75" customHeight="1">
      <c r="A175" s="587"/>
      <c r="B175" s="588"/>
      <c r="C175" s="589"/>
      <c r="D175" s="592"/>
      <c r="E175" s="246" t="s">
        <v>133</v>
      </c>
      <c r="F175" s="245"/>
      <c r="G175" s="246"/>
      <c r="H175" s="246" t="s">
        <v>133</v>
      </c>
      <c r="I175" s="245"/>
      <c r="J175" s="245"/>
      <c r="K175" s="247"/>
    </row>
    <row r="176" spans="1:11" ht="15.75" customHeight="1">
      <c r="A176" s="587"/>
      <c r="B176" s="588"/>
      <c r="C176" s="589"/>
      <c r="D176" s="592"/>
      <c r="E176" s="246" t="s">
        <v>134</v>
      </c>
      <c r="F176" s="245"/>
      <c r="G176" s="246"/>
      <c r="H176" s="246" t="s">
        <v>134</v>
      </c>
      <c r="I176" s="245"/>
      <c r="J176" s="245"/>
      <c r="K176" s="247"/>
    </row>
    <row r="177" spans="1:11" s="251" customFormat="1" ht="15.75" customHeight="1">
      <c r="A177" s="587"/>
      <c r="B177" s="588"/>
      <c r="C177" s="589"/>
      <c r="D177" s="592"/>
      <c r="E177" s="248" t="s">
        <v>63</v>
      </c>
      <c r="F177" s="249"/>
      <c r="G177" s="248"/>
      <c r="H177" s="248" t="s">
        <v>63</v>
      </c>
      <c r="I177" s="249"/>
      <c r="J177" s="249">
        <f>SUM(J174:J176)</f>
        <v>5.36</v>
      </c>
      <c r="K177" s="250"/>
    </row>
    <row r="178" spans="1:11" ht="17.25" customHeight="1">
      <c r="A178" s="587" t="s">
        <v>33</v>
      </c>
      <c r="B178" s="588" t="s">
        <v>213</v>
      </c>
      <c r="C178" s="589">
        <v>4.85</v>
      </c>
      <c r="D178" s="592" t="s">
        <v>556</v>
      </c>
      <c r="E178" s="246" t="s">
        <v>132</v>
      </c>
      <c r="F178" s="245">
        <v>4.69</v>
      </c>
      <c r="G178" s="246" t="s">
        <v>121</v>
      </c>
      <c r="H178" s="246" t="s">
        <v>132</v>
      </c>
      <c r="I178" s="245"/>
      <c r="J178" s="245">
        <v>4.85</v>
      </c>
      <c r="K178" s="247" t="s">
        <v>833</v>
      </c>
    </row>
    <row r="179" spans="1:11" ht="17.25" customHeight="1">
      <c r="A179" s="587"/>
      <c r="B179" s="588"/>
      <c r="C179" s="589"/>
      <c r="D179" s="592"/>
      <c r="E179" s="246" t="s">
        <v>133</v>
      </c>
      <c r="F179" s="245"/>
      <c r="G179" s="246"/>
      <c r="H179" s="246" t="s">
        <v>133</v>
      </c>
      <c r="I179" s="245"/>
      <c r="J179" s="245"/>
      <c r="K179" s="247"/>
    </row>
    <row r="180" spans="1:11" ht="17.25" customHeight="1">
      <c r="A180" s="587"/>
      <c r="B180" s="588"/>
      <c r="C180" s="589"/>
      <c r="D180" s="592"/>
      <c r="E180" s="246" t="s">
        <v>134</v>
      </c>
      <c r="F180" s="245"/>
      <c r="G180" s="246"/>
      <c r="H180" s="246" t="s">
        <v>134</v>
      </c>
      <c r="I180" s="245"/>
      <c r="J180" s="245"/>
      <c r="K180" s="247"/>
    </row>
    <row r="181" spans="1:11" s="251" customFormat="1" ht="17.25" customHeight="1">
      <c r="A181" s="587"/>
      <c r="B181" s="588"/>
      <c r="C181" s="589"/>
      <c r="D181" s="592"/>
      <c r="E181" s="248" t="s">
        <v>63</v>
      </c>
      <c r="F181" s="249"/>
      <c r="G181" s="248"/>
      <c r="H181" s="248" t="s">
        <v>63</v>
      </c>
      <c r="I181" s="249"/>
      <c r="J181" s="249">
        <f>SUM(J178:J180)</f>
        <v>4.85</v>
      </c>
      <c r="K181" s="250"/>
    </row>
    <row r="182" spans="1:11" ht="17.25" customHeight="1">
      <c r="A182" s="587" t="s">
        <v>34</v>
      </c>
      <c r="B182" s="588" t="s">
        <v>214</v>
      </c>
      <c r="C182" s="589">
        <v>4.75</v>
      </c>
      <c r="D182" s="592" t="s">
        <v>557</v>
      </c>
      <c r="E182" s="246" t="s">
        <v>132</v>
      </c>
      <c r="F182" s="245"/>
      <c r="H182" s="246" t="s">
        <v>132</v>
      </c>
      <c r="I182" s="245"/>
      <c r="J182" s="245"/>
      <c r="K182" s="247" t="s">
        <v>833</v>
      </c>
    </row>
    <row r="183" spans="1:11" ht="17.25" customHeight="1">
      <c r="A183" s="587"/>
      <c r="B183" s="588"/>
      <c r="C183" s="589"/>
      <c r="D183" s="592"/>
      <c r="E183" s="246" t="s">
        <v>133</v>
      </c>
      <c r="F183" s="245">
        <v>4.74</v>
      </c>
      <c r="G183" s="246" t="s">
        <v>127</v>
      </c>
      <c r="H183" s="246" t="s">
        <v>133</v>
      </c>
      <c r="I183" s="245"/>
      <c r="J183" s="245">
        <v>4.75</v>
      </c>
      <c r="K183" s="247"/>
    </row>
    <row r="184" spans="1:11" ht="17.25" customHeight="1">
      <c r="A184" s="587"/>
      <c r="B184" s="588"/>
      <c r="C184" s="589"/>
      <c r="D184" s="592"/>
      <c r="E184" s="246" t="s">
        <v>134</v>
      </c>
      <c r="F184" s="245"/>
      <c r="G184" s="246"/>
      <c r="H184" s="246" t="s">
        <v>134</v>
      </c>
      <c r="I184" s="245"/>
      <c r="J184" s="245"/>
      <c r="K184" s="247"/>
    </row>
    <row r="185" spans="1:11" s="251" customFormat="1" ht="17.25" customHeight="1">
      <c r="A185" s="587"/>
      <c r="B185" s="588"/>
      <c r="C185" s="589"/>
      <c r="D185" s="592"/>
      <c r="E185" s="248" t="s">
        <v>63</v>
      </c>
      <c r="F185" s="249"/>
      <c r="G185" s="248"/>
      <c r="H185" s="248" t="s">
        <v>63</v>
      </c>
      <c r="I185" s="249"/>
      <c r="J185" s="249">
        <f>SUM(J182:J184)</f>
        <v>4.75</v>
      </c>
      <c r="K185" s="250"/>
    </row>
    <row r="186" spans="1:11" ht="15.75" customHeight="1">
      <c r="A186" s="587" t="s">
        <v>36</v>
      </c>
      <c r="B186" s="588" t="s">
        <v>215</v>
      </c>
      <c r="C186" s="589">
        <v>9</v>
      </c>
      <c r="D186" s="592"/>
      <c r="E186" s="246" t="s">
        <v>132</v>
      </c>
      <c r="F186" s="245"/>
      <c r="G186" s="246"/>
      <c r="H186" s="246" t="s">
        <v>132</v>
      </c>
      <c r="I186" s="245"/>
      <c r="J186" s="245"/>
      <c r="K186" s="247" t="s">
        <v>833</v>
      </c>
    </row>
    <row r="187" spans="1:11" ht="15.75" customHeight="1">
      <c r="A187" s="587"/>
      <c r="B187" s="588"/>
      <c r="C187" s="589"/>
      <c r="D187" s="592"/>
      <c r="E187" s="246" t="s">
        <v>133</v>
      </c>
      <c r="F187" s="245"/>
      <c r="G187" s="246" t="s">
        <v>127</v>
      </c>
      <c r="H187" s="246" t="s">
        <v>133</v>
      </c>
      <c r="I187" s="245"/>
      <c r="J187" s="245"/>
      <c r="K187" s="247"/>
    </row>
    <row r="188" spans="1:11" ht="15.75" customHeight="1">
      <c r="A188" s="587"/>
      <c r="B188" s="588"/>
      <c r="C188" s="589"/>
      <c r="D188" s="592"/>
      <c r="E188" s="246" t="s">
        <v>134</v>
      </c>
      <c r="F188" s="245"/>
      <c r="G188" s="246"/>
      <c r="H188" s="246" t="s">
        <v>134</v>
      </c>
      <c r="I188" s="245"/>
      <c r="J188" s="245"/>
      <c r="K188" s="247"/>
    </row>
    <row r="189" spans="1:11" s="251" customFormat="1" ht="15.75" customHeight="1">
      <c r="A189" s="587"/>
      <c r="B189" s="588"/>
      <c r="C189" s="589"/>
      <c r="D189" s="592"/>
      <c r="E189" s="248" t="s">
        <v>63</v>
      </c>
      <c r="F189" s="249"/>
      <c r="G189" s="248"/>
      <c r="H189" s="248" t="s">
        <v>63</v>
      </c>
      <c r="I189" s="249"/>
      <c r="J189" s="249"/>
      <c r="K189" s="250"/>
    </row>
    <row r="190" spans="1:11" ht="15" customHeight="1">
      <c r="A190" s="587" t="s">
        <v>37</v>
      </c>
      <c r="B190" s="588" t="s">
        <v>216</v>
      </c>
      <c r="C190" s="589">
        <v>16.47</v>
      </c>
      <c r="D190" s="592" t="s">
        <v>558</v>
      </c>
      <c r="E190" s="246" t="s">
        <v>132</v>
      </c>
      <c r="F190" s="245">
        <v>83.38</v>
      </c>
      <c r="G190" s="246" t="s">
        <v>120</v>
      </c>
      <c r="H190" s="246" t="s">
        <v>132</v>
      </c>
      <c r="I190" s="245">
        <v>66.9</v>
      </c>
      <c r="J190" s="245">
        <v>16.47</v>
      </c>
      <c r="K190" s="247"/>
    </row>
    <row r="191" spans="1:11" ht="15" customHeight="1">
      <c r="A191" s="587"/>
      <c r="B191" s="588"/>
      <c r="C191" s="589"/>
      <c r="D191" s="592"/>
      <c r="E191" s="246" t="s">
        <v>133</v>
      </c>
      <c r="F191" s="245">
        <v>6.68</v>
      </c>
      <c r="G191" s="246" t="s">
        <v>531</v>
      </c>
      <c r="H191" s="246" t="s">
        <v>133</v>
      </c>
      <c r="I191" s="245">
        <v>6.68</v>
      </c>
      <c r="J191" s="245"/>
      <c r="K191" s="247"/>
    </row>
    <row r="192" spans="1:11" ht="15" customHeight="1">
      <c r="A192" s="587"/>
      <c r="B192" s="588"/>
      <c r="C192" s="589"/>
      <c r="D192" s="592"/>
      <c r="E192" s="246" t="s">
        <v>134</v>
      </c>
      <c r="F192" s="245">
        <v>16.73</v>
      </c>
      <c r="G192" s="246" t="s">
        <v>156</v>
      </c>
      <c r="H192" s="246" t="s">
        <v>134</v>
      </c>
      <c r="I192" s="245">
        <v>16.73</v>
      </c>
      <c r="J192" s="245"/>
      <c r="K192" s="247"/>
    </row>
    <row r="193" spans="1:11" s="251" customFormat="1" ht="15" customHeight="1">
      <c r="A193" s="587"/>
      <c r="B193" s="588"/>
      <c r="C193" s="589"/>
      <c r="D193" s="592"/>
      <c r="E193" s="248" t="s">
        <v>63</v>
      </c>
      <c r="F193" s="249">
        <f>SUM(F190:F192)</f>
        <v>106.79</v>
      </c>
      <c r="G193" s="248"/>
      <c r="H193" s="248" t="s">
        <v>63</v>
      </c>
      <c r="I193" s="249">
        <f>SUM(I190:I192)</f>
        <v>90.31000000000002</v>
      </c>
      <c r="J193" s="249">
        <f>SUM(J190:J192)</f>
        <v>16.47</v>
      </c>
      <c r="K193" s="250"/>
    </row>
    <row r="194" spans="1:11" ht="16.5" customHeight="1">
      <c r="A194" s="587" t="s">
        <v>141</v>
      </c>
      <c r="B194" s="588" t="s">
        <v>217</v>
      </c>
      <c r="C194" s="589">
        <v>15.33</v>
      </c>
      <c r="D194" s="592" t="s">
        <v>559</v>
      </c>
      <c r="E194" s="246" t="s">
        <v>132</v>
      </c>
      <c r="F194" s="245">
        <v>36.53</v>
      </c>
      <c r="G194" s="246" t="s">
        <v>117</v>
      </c>
      <c r="H194" s="246" t="s">
        <v>132</v>
      </c>
      <c r="I194" s="245">
        <v>23.76</v>
      </c>
      <c r="J194" s="245">
        <v>12.77</v>
      </c>
      <c r="K194" s="247"/>
    </row>
    <row r="195" spans="1:11" ht="16.5" customHeight="1">
      <c r="A195" s="587"/>
      <c r="B195" s="588"/>
      <c r="C195" s="589"/>
      <c r="D195" s="592"/>
      <c r="E195" s="246" t="s">
        <v>133</v>
      </c>
      <c r="F195" s="245">
        <v>3.65</v>
      </c>
      <c r="G195" s="246" t="s">
        <v>136</v>
      </c>
      <c r="H195" s="246" t="s">
        <v>133</v>
      </c>
      <c r="I195" s="245">
        <v>2.38</v>
      </c>
      <c r="J195" s="245">
        <v>1.27</v>
      </c>
      <c r="K195" s="247"/>
    </row>
    <row r="196" spans="1:11" ht="16.5" customHeight="1">
      <c r="A196" s="587"/>
      <c r="B196" s="588"/>
      <c r="C196" s="589"/>
      <c r="D196" s="592"/>
      <c r="E196" s="246" t="s">
        <v>134</v>
      </c>
      <c r="F196" s="245">
        <v>4.24</v>
      </c>
      <c r="G196" s="246" t="s">
        <v>532</v>
      </c>
      <c r="H196" s="246" t="s">
        <v>134</v>
      </c>
      <c r="I196" s="245">
        <v>2.95</v>
      </c>
      <c r="J196" s="245">
        <v>1.29</v>
      </c>
      <c r="K196" s="247"/>
    </row>
    <row r="197" spans="1:11" s="251" customFormat="1" ht="16.5" customHeight="1">
      <c r="A197" s="587"/>
      <c r="B197" s="588"/>
      <c r="C197" s="589"/>
      <c r="D197" s="592"/>
      <c r="E197" s="248" t="s">
        <v>63</v>
      </c>
      <c r="F197" s="249">
        <f>SUM(F194:F196)</f>
        <v>44.42</v>
      </c>
      <c r="G197" s="248"/>
      <c r="H197" s="248" t="s">
        <v>63</v>
      </c>
      <c r="I197" s="249">
        <f>SUM(I194:I196)</f>
        <v>29.09</v>
      </c>
      <c r="J197" s="249">
        <f>SUM(J194:J196)</f>
        <v>15.329999999999998</v>
      </c>
      <c r="K197" s="250"/>
    </row>
    <row r="198" spans="1:11" ht="14.25" customHeight="1">
      <c r="A198" s="587" t="s">
        <v>142</v>
      </c>
      <c r="B198" s="588" t="s">
        <v>218</v>
      </c>
      <c r="C198" s="589">
        <v>50</v>
      </c>
      <c r="D198" s="592" t="s">
        <v>560</v>
      </c>
      <c r="E198" s="246" t="s">
        <v>132</v>
      </c>
      <c r="F198" s="245">
        <v>33.93</v>
      </c>
      <c r="G198" s="246" t="s">
        <v>561</v>
      </c>
      <c r="H198" s="246" t="s">
        <v>132</v>
      </c>
      <c r="I198" s="245"/>
      <c r="J198" s="245">
        <v>33.93</v>
      </c>
      <c r="K198" s="247" t="s">
        <v>833</v>
      </c>
    </row>
    <row r="199" spans="1:11" ht="14.25" customHeight="1">
      <c r="A199" s="587"/>
      <c r="B199" s="588"/>
      <c r="C199" s="589"/>
      <c r="D199" s="592"/>
      <c r="E199" s="246" t="s">
        <v>133</v>
      </c>
      <c r="F199" s="245">
        <v>2.48</v>
      </c>
      <c r="G199" s="246" t="s">
        <v>127</v>
      </c>
      <c r="H199" s="246" t="s">
        <v>133</v>
      </c>
      <c r="I199" s="245"/>
      <c r="J199" s="245">
        <v>2.48</v>
      </c>
      <c r="K199" s="247"/>
    </row>
    <row r="200" spans="1:11" ht="14.25" customHeight="1">
      <c r="A200" s="587"/>
      <c r="B200" s="588"/>
      <c r="C200" s="589"/>
      <c r="D200" s="592"/>
      <c r="E200" s="246" t="s">
        <v>562</v>
      </c>
      <c r="F200" s="245">
        <v>2.48</v>
      </c>
      <c r="G200" s="246" t="s">
        <v>128</v>
      </c>
      <c r="H200" s="246" t="s">
        <v>134</v>
      </c>
      <c r="I200" s="245"/>
      <c r="J200" s="245">
        <v>6.21</v>
      </c>
      <c r="K200" s="247"/>
    </row>
    <row r="201" spans="1:11" ht="14.25" customHeight="1">
      <c r="A201" s="587"/>
      <c r="B201" s="588"/>
      <c r="C201" s="589"/>
      <c r="D201" s="592"/>
      <c r="E201" s="246" t="s">
        <v>563</v>
      </c>
      <c r="F201" s="245">
        <v>3.73</v>
      </c>
      <c r="G201" s="246"/>
      <c r="H201" s="246"/>
      <c r="I201" s="245"/>
      <c r="J201" s="245"/>
      <c r="K201" s="247"/>
    </row>
    <row r="202" spans="1:11" s="251" customFormat="1" ht="14.25" customHeight="1">
      <c r="A202" s="587"/>
      <c r="B202" s="588"/>
      <c r="C202" s="589"/>
      <c r="D202" s="592"/>
      <c r="E202" s="248" t="s">
        <v>63</v>
      </c>
      <c r="F202" s="249">
        <f>SUM(F198:F201)</f>
        <v>42.61999999999999</v>
      </c>
      <c r="G202" s="248"/>
      <c r="H202" s="248" t="s">
        <v>63</v>
      </c>
      <c r="I202" s="249"/>
      <c r="J202" s="249">
        <f>SUM(J198:J201)</f>
        <v>42.62</v>
      </c>
      <c r="K202" s="250"/>
    </row>
    <row r="203" spans="1:11" s="251" customFormat="1" ht="14.25" customHeight="1">
      <c r="A203" s="587">
        <v>17</v>
      </c>
      <c r="B203" s="588" t="s">
        <v>564</v>
      </c>
      <c r="C203" s="589">
        <v>5.42</v>
      </c>
      <c r="D203" s="592"/>
      <c r="E203" s="246" t="s">
        <v>132</v>
      </c>
      <c r="F203" s="245"/>
      <c r="G203" s="246"/>
      <c r="H203" s="246" t="s">
        <v>132</v>
      </c>
      <c r="I203" s="245"/>
      <c r="J203" s="245"/>
      <c r="K203" s="247" t="s">
        <v>833</v>
      </c>
    </row>
    <row r="204" spans="1:11" s="251" customFormat="1" ht="14.25" customHeight="1">
      <c r="A204" s="587"/>
      <c r="B204" s="588"/>
      <c r="C204" s="589"/>
      <c r="D204" s="592"/>
      <c r="E204" s="246" t="s">
        <v>133</v>
      </c>
      <c r="F204" s="245"/>
      <c r="G204" s="246"/>
      <c r="H204" s="246" t="s">
        <v>133</v>
      </c>
      <c r="I204" s="245"/>
      <c r="J204" s="245"/>
      <c r="K204" s="247"/>
    </row>
    <row r="205" spans="1:11" s="251" customFormat="1" ht="14.25" customHeight="1">
      <c r="A205" s="587"/>
      <c r="B205" s="588"/>
      <c r="C205" s="589"/>
      <c r="D205" s="592"/>
      <c r="E205" s="246" t="s">
        <v>134</v>
      </c>
      <c r="F205" s="245"/>
      <c r="G205" s="246"/>
      <c r="H205" s="246" t="s">
        <v>134</v>
      </c>
      <c r="I205" s="245"/>
      <c r="J205" s="245"/>
      <c r="K205" s="247"/>
    </row>
    <row r="206" spans="1:11" s="251" customFormat="1" ht="14.25" customHeight="1">
      <c r="A206" s="587"/>
      <c r="B206" s="588"/>
      <c r="C206" s="589"/>
      <c r="D206" s="592"/>
      <c r="E206" s="248" t="s">
        <v>63</v>
      </c>
      <c r="F206" s="249"/>
      <c r="G206" s="248"/>
      <c r="H206" s="248" t="s">
        <v>63</v>
      </c>
      <c r="I206" s="249"/>
      <c r="J206" s="249"/>
      <c r="K206" s="250"/>
    </row>
    <row r="207" spans="1:11" s="251" customFormat="1" ht="14.25" customHeight="1">
      <c r="A207" s="587">
        <v>18</v>
      </c>
      <c r="B207" s="588" t="s">
        <v>565</v>
      </c>
      <c r="C207" s="589">
        <v>3.45</v>
      </c>
      <c r="D207" s="592"/>
      <c r="E207" s="246" t="s">
        <v>132</v>
      </c>
      <c r="F207" s="245"/>
      <c r="G207" s="246"/>
      <c r="H207" s="246" t="s">
        <v>132</v>
      </c>
      <c r="I207" s="245"/>
      <c r="J207" s="245"/>
      <c r="K207" s="247" t="s">
        <v>833</v>
      </c>
    </row>
    <row r="208" spans="1:11" s="251" customFormat="1" ht="14.25" customHeight="1">
      <c r="A208" s="587"/>
      <c r="B208" s="588"/>
      <c r="C208" s="589"/>
      <c r="D208" s="592"/>
      <c r="E208" s="246" t="s">
        <v>133</v>
      </c>
      <c r="F208" s="245"/>
      <c r="G208" s="246"/>
      <c r="H208" s="246" t="s">
        <v>133</v>
      </c>
      <c r="I208" s="245"/>
      <c r="J208" s="245"/>
      <c r="K208" s="247"/>
    </row>
    <row r="209" spans="1:11" s="251" customFormat="1" ht="14.25" customHeight="1">
      <c r="A209" s="587"/>
      <c r="B209" s="588"/>
      <c r="C209" s="589"/>
      <c r="D209" s="592"/>
      <c r="E209" s="246" t="s">
        <v>134</v>
      </c>
      <c r="F209" s="245"/>
      <c r="G209" s="246"/>
      <c r="H209" s="246" t="s">
        <v>134</v>
      </c>
      <c r="I209" s="245"/>
      <c r="J209" s="245"/>
      <c r="K209" s="247"/>
    </row>
    <row r="210" spans="1:11" s="251" customFormat="1" ht="14.25" customHeight="1">
      <c r="A210" s="587"/>
      <c r="B210" s="588"/>
      <c r="C210" s="589"/>
      <c r="D210" s="592"/>
      <c r="E210" s="248" t="s">
        <v>63</v>
      </c>
      <c r="F210" s="249"/>
      <c r="G210" s="248"/>
      <c r="H210" s="248" t="s">
        <v>63</v>
      </c>
      <c r="I210" s="249"/>
      <c r="J210" s="249"/>
      <c r="K210" s="250"/>
    </row>
    <row r="211" spans="1:11" s="251" customFormat="1" ht="14.25" customHeight="1">
      <c r="A211" s="587">
        <v>19</v>
      </c>
      <c r="B211" s="588" t="s">
        <v>566</v>
      </c>
      <c r="C211" s="589">
        <v>5.88</v>
      </c>
      <c r="D211" s="592"/>
      <c r="E211" s="246" t="s">
        <v>132</v>
      </c>
      <c r="F211" s="245"/>
      <c r="G211" s="246"/>
      <c r="H211" s="246" t="s">
        <v>132</v>
      </c>
      <c r="I211" s="245"/>
      <c r="J211" s="245"/>
      <c r="K211" s="247" t="s">
        <v>833</v>
      </c>
    </row>
    <row r="212" spans="1:11" s="251" customFormat="1" ht="14.25" customHeight="1">
      <c r="A212" s="587"/>
      <c r="B212" s="588"/>
      <c r="C212" s="589"/>
      <c r="D212" s="592"/>
      <c r="E212" s="246" t="s">
        <v>133</v>
      </c>
      <c r="F212" s="245"/>
      <c r="G212" s="246"/>
      <c r="H212" s="246" t="s">
        <v>133</v>
      </c>
      <c r="I212" s="245"/>
      <c r="J212" s="245"/>
      <c r="K212" s="247"/>
    </row>
    <row r="213" spans="1:11" s="251" customFormat="1" ht="14.25" customHeight="1">
      <c r="A213" s="587"/>
      <c r="B213" s="588"/>
      <c r="C213" s="589"/>
      <c r="D213" s="592"/>
      <c r="E213" s="246" t="s">
        <v>134</v>
      </c>
      <c r="F213" s="245"/>
      <c r="G213" s="246"/>
      <c r="H213" s="246" t="s">
        <v>134</v>
      </c>
      <c r="I213" s="245"/>
      <c r="J213" s="245"/>
      <c r="K213" s="247"/>
    </row>
    <row r="214" spans="1:11" s="251" customFormat="1" ht="14.25" customHeight="1">
      <c r="A214" s="587"/>
      <c r="B214" s="588"/>
      <c r="C214" s="589"/>
      <c r="D214" s="592"/>
      <c r="E214" s="248" t="s">
        <v>63</v>
      </c>
      <c r="F214" s="249"/>
      <c r="G214" s="248"/>
      <c r="H214" s="248" t="s">
        <v>63</v>
      </c>
      <c r="I214" s="249"/>
      <c r="J214" s="249"/>
      <c r="K214" s="250"/>
    </row>
    <row r="215" spans="1:11" s="251" customFormat="1" ht="14.25" customHeight="1">
      <c r="A215" s="587">
        <v>20</v>
      </c>
      <c r="B215" s="588" t="s">
        <v>567</v>
      </c>
      <c r="C215" s="589">
        <v>25.35</v>
      </c>
      <c r="D215" s="592"/>
      <c r="E215" s="246" t="s">
        <v>132</v>
      </c>
      <c r="F215" s="245"/>
      <c r="G215" s="246"/>
      <c r="H215" s="246" t="s">
        <v>132</v>
      </c>
      <c r="I215" s="245"/>
      <c r="J215" s="245"/>
      <c r="K215" s="247" t="s">
        <v>833</v>
      </c>
    </row>
    <row r="216" spans="1:11" s="251" customFormat="1" ht="14.25" customHeight="1">
      <c r="A216" s="587"/>
      <c r="B216" s="588"/>
      <c r="C216" s="589"/>
      <c r="D216" s="592"/>
      <c r="E216" s="246" t="s">
        <v>133</v>
      </c>
      <c r="F216" s="245"/>
      <c r="G216" s="246"/>
      <c r="H216" s="246" t="s">
        <v>133</v>
      </c>
      <c r="I216" s="245"/>
      <c r="J216" s="245"/>
      <c r="K216" s="247"/>
    </row>
    <row r="217" spans="1:11" s="251" customFormat="1" ht="14.25" customHeight="1">
      <c r="A217" s="587"/>
      <c r="B217" s="588"/>
      <c r="C217" s="589"/>
      <c r="D217" s="592"/>
      <c r="E217" s="246" t="s">
        <v>134</v>
      </c>
      <c r="F217" s="245"/>
      <c r="G217" s="246"/>
      <c r="H217" s="246" t="s">
        <v>134</v>
      </c>
      <c r="I217" s="245"/>
      <c r="J217" s="245"/>
      <c r="K217" s="247"/>
    </row>
    <row r="218" spans="1:11" s="251" customFormat="1" ht="14.25" customHeight="1">
      <c r="A218" s="587"/>
      <c r="B218" s="588"/>
      <c r="C218" s="589"/>
      <c r="D218" s="592"/>
      <c r="E218" s="248" t="s">
        <v>63</v>
      </c>
      <c r="F218" s="249"/>
      <c r="G218" s="248"/>
      <c r="H218" s="248" t="s">
        <v>63</v>
      </c>
      <c r="I218" s="249"/>
      <c r="J218" s="249"/>
      <c r="K218" s="250"/>
    </row>
    <row r="219" spans="1:11" s="251" customFormat="1" ht="14.25" customHeight="1">
      <c r="A219" s="587">
        <v>21</v>
      </c>
      <c r="B219" s="588" t="s">
        <v>568</v>
      </c>
      <c r="C219" s="589">
        <v>5.08</v>
      </c>
      <c r="D219" s="592"/>
      <c r="E219" s="246" t="s">
        <v>132</v>
      </c>
      <c r="F219" s="245"/>
      <c r="G219" s="246"/>
      <c r="H219" s="246" t="s">
        <v>132</v>
      </c>
      <c r="I219" s="245"/>
      <c r="J219" s="245"/>
      <c r="K219" s="247" t="s">
        <v>833</v>
      </c>
    </row>
    <row r="220" spans="1:11" s="251" customFormat="1" ht="14.25" customHeight="1">
      <c r="A220" s="587"/>
      <c r="B220" s="588"/>
      <c r="C220" s="589"/>
      <c r="D220" s="592"/>
      <c r="E220" s="246" t="s">
        <v>133</v>
      </c>
      <c r="F220" s="245"/>
      <c r="G220" s="246"/>
      <c r="H220" s="246" t="s">
        <v>133</v>
      </c>
      <c r="I220" s="245"/>
      <c r="J220" s="245"/>
      <c r="K220" s="247"/>
    </row>
    <row r="221" spans="1:11" s="251" customFormat="1" ht="14.25" customHeight="1">
      <c r="A221" s="587"/>
      <c r="B221" s="588"/>
      <c r="C221" s="589"/>
      <c r="D221" s="592"/>
      <c r="E221" s="246" t="s">
        <v>134</v>
      </c>
      <c r="F221" s="245"/>
      <c r="G221" s="246"/>
      <c r="H221" s="246" t="s">
        <v>134</v>
      </c>
      <c r="I221" s="245"/>
      <c r="J221" s="245"/>
      <c r="K221" s="247"/>
    </row>
    <row r="222" spans="1:11" s="251" customFormat="1" ht="14.25" customHeight="1">
      <c r="A222" s="587"/>
      <c r="B222" s="588"/>
      <c r="C222" s="589"/>
      <c r="D222" s="592"/>
      <c r="E222" s="248" t="s">
        <v>63</v>
      </c>
      <c r="F222" s="249"/>
      <c r="G222" s="248"/>
      <c r="H222" s="248" t="s">
        <v>63</v>
      </c>
      <c r="I222" s="249"/>
      <c r="J222" s="249"/>
      <c r="K222" s="250"/>
    </row>
    <row r="223" spans="1:11" s="251" customFormat="1" ht="14.25" customHeight="1">
      <c r="A223" s="587">
        <v>22</v>
      </c>
      <c r="B223" s="588" t="s">
        <v>569</v>
      </c>
      <c r="C223" s="589">
        <v>0.17</v>
      </c>
      <c r="D223" s="592"/>
      <c r="E223" s="246" t="s">
        <v>132</v>
      </c>
      <c r="F223" s="245"/>
      <c r="G223" s="246"/>
      <c r="H223" s="246" t="s">
        <v>132</v>
      </c>
      <c r="I223" s="245"/>
      <c r="J223" s="245"/>
      <c r="K223" s="247" t="s">
        <v>833</v>
      </c>
    </row>
    <row r="224" spans="1:11" s="251" customFormat="1" ht="14.25" customHeight="1">
      <c r="A224" s="587"/>
      <c r="B224" s="588"/>
      <c r="C224" s="589"/>
      <c r="D224" s="592"/>
      <c r="E224" s="246" t="s">
        <v>133</v>
      </c>
      <c r="F224" s="245"/>
      <c r="G224" s="246"/>
      <c r="H224" s="246" t="s">
        <v>133</v>
      </c>
      <c r="I224" s="245"/>
      <c r="J224" s="245"/>
      <c r="K224" s="247"/>
    </row>
    <row r="225" spans="1:11" s="251" customFormat="1" ht="14.25" customHeight="1">
      <c r="A225" s="587"/>
      <c r="B225" s="588"/>
      <c r="C225" s="589"/>
      <c r="D225" s="592"/>
      <c r="E225" s="246" t="s">
        <v>134</v>
      </c>
      <c r="F225" s="245"/>
      <c r="G225" s="246"/>
      <c r="H225" s="246" t="s">
        <v>134</v>
      </c>
      <c r="I225" s="245"/>
      <c r="J225" s="245"/>
      <c r="K225" s="247"/>
    </row>
    <row r="226" spans="1:11" s="251" customFormat="1" ht="14.25" customHeight="1">
      <c r="A226" s="587"/>
      <c r="B226" s="588"/>
      <c r="C226" s="589"/>
      <c r="D226" s="592"/>
      <c r="E226" s="248" t="s">
        <v>63</v>
      </c>
      <c r="F226" s="249"/>
      <c r="G226" s="248"/>
      <c r="H226" s="248" t="s">
        <v>63</v>
      </c>
      <c r="I226" s="249"/>
      <c r="J226" s="249"/>
      <c r="K226" s="250"/>
    </row>
    <row r="227" spans="1:11" s="251" customFormat="1" ht="14.25" customHeight="1">
      <c r="A227" s="587">
        <v>23</v>
      </c>
      <c r="B227" s="588" t="s">
        <v>444</v>
      </c>
      <c r="C227" s="589">
        <v>9.84</v>
      </c>
      <c r="D227" s="592"/>
      <c r="E227" s="246" t="s">
        <v>132</v>
      </c>
      <c r="F227" s="245"/>
      <c r="G227" s="246"/>
      <c r="H227" s="246" t="s">
        <v>132</v>
      </c>
      <c r="I227" s="245"/>
      <c r="J227" s="245"/>
      <c r="K227" s="247" t="s">
        <v>833</v>
      </c>
    </row>
    <row r="228" spans="1:11" s="251" customFormat="1" ht="14.25" customHeight="1">
      <c r="A228" s="587"/>
      <c r="B228" s="588"/>
      <c r="C228" s="589"/>
      <c r="D228" s="592"/>
      <c r="E228" s="246" t="s">
        <v>133</v>
      </c>
      <c r="F228" s="245"/>
      <c r="G228" s="246"/>
      <c r="H228" s="246" t="s">
        <v>133</v>
      </c>
      <c r="I228" s="245"/>
      <c r="J228" s="245"/>
      <c r="K228" s="247"/>
    </row>
    <row r="229" spans="1:11" s="251" customFormat="1" ht="14.25" customHeight="1">
      <c r="A229" s="587"/>
      <c r="B229" s="588"/>
      <c r="C229" s="589"/>
      <c r="D229" s="592"/>
      <c r="E229" s="246" t="s">
        <v>134</v>
      </c>
      <c r="F229" s="245"/>
      <c r="G229" s="246"/>
      <c r="H229" s="246" t="s">
        <v>134</v>
      </c>
      <c r="I229" s="245"/>
      <c r="J229" s="245"/>
      <c r="K229" s="247"/>
    </row>
    <row r="230" spans="1:11" s="251" customFormat="1" ht="14.25" customHeight="1">
      <c r="A230" s="587"/>
      <c r="B230" s="588"/>
      <c r="C230" s="589"/>
      <c r="D230" s="592"/>
      <c r="E230" s="248" t="s">
        <v>63</v>
      </c>
      <c r="F230" s="249"/>
      <c r="G230" s="248"/>
      <c r="H230" s="248" t="s">
        <v>63</v>
      </c>
      <c r="I230" s="249"/>
      <c r="J230" s="249"/>
      <c r="K230" s="250"/>
    </row>
    <row r="231" spans="1:11" s="251" customFormat="1" ht="14.25" customHeight="1">
      <c r="A231" s="587">
        <v>24</v>
      </c>
      <c r="B231" s="588" t="s">
        <v>570</v>
      </c>
      <c r="C231" s="589">
        <v>0.97</v>
      </c>
      <c r="D231" s="592"/>
      <c r="E231" s="246" t="s">
        <v>132</v>
      </c>
      <c r="F231" s="245"/>
      <c r="G231" s="246"/>
      <c r="H231" s="246" t="s">
        <v>132</v>
      </c>
      <c r="I231" s="245"/>
      <c r="J231" s="245"/>
      <c r="K231" s="247" t="s">
        <v>833</v>
      </c>
    </row>
    <row r="232" spans="1:11" s="251" customFormat="1" ht="14.25" customHeight="1">
      <c r="A232" s="587"/>
      <c r="B232" s="588"/>
      <c r="C232" s="589"/>
      <c r="D232" s="592"/>
      <c r="E232" s="246" t="s">
        <v>133</v>
      </c>
      <c r="F232" s="245"/>
      <c r="G232" s="246"/>
      <c r="H232" s="246" t="s">
        <v>133</v>
      </c>
      <c r="I232" s="245"/>
      <c r="J232" s="245"/>
      <c r="K232" s="247"/>
    </row>
    <row r="233" spans="1:11" s="251" customFormat="1" ht="14.25" customHeight="1">
      <c r="A233" s="587"/>
      <c r="B233" s="588"/>
      <c r="C233" s="589"/>
      <c r="D233" s="592"/>
      <c r="E233" s="246" t="s">
        <v>134</v>
      </c>
      <c r="F233" s="245"/>
      <c r="G233" s="246"/>
      <c r="H233" s="246" t="s">
        <v>134</v>
      </c>
      <c r="I233" s="245"/>
      <c r="J233" s="245"/>
      <c r="K233" s="247"/>
    </row>
    <row r="234" spans="1:11" s="251" customFormat="1" ht="14.25" customHeight="1">
      <c r="A234" s="587"/>
      <c r="B234" s="588"/>
      <c r="C234" s="589"/>
      <c r="D234" s="592"/>
      <c r="E234" s="248" t="s">
        <v>63</v>
      </c>
      <c r="F234" s="249"/>
      <c r="G234" s="248"/>
      <c r="H234" s="248" t="s">
        <v>63</v>
      </c>
      <c r="I234" s="249"/>
      <c r="J234" s="249"/>
      <c r="K234" s="250"/>
    </row>
    <row r="235" spans="1:11" s="251" customFormat="1" ht="17.25" customHeight="1">
      <c r="A235" s="587">
        <v>25</v>
      </c>
      <c r="B235" s="588" t="s">
        <v>571</v>
      </c>
      <c r="C235" s="589">
        <v>3.29</v>
      </c>
      <c r="D235" s="592"/>
      <c r="E235" s="246" t="s">
        <v>132</v>
      </c>
      <c r="F235" s="245"/>
      <c r="G235" s="246"/>
      <c r="H235" s="246" t="s">
        <v>132</v>
      </c>
      <c r="I235" s="245"/>
      <c r="J235" s="245"/>
      <c r="K235" s="247" t="s">
        <v>833</v>
      </c>
    </row>
    <row r="236" spans="1:11" s="251" customFormat="1" ht="17.25" customHeight="1">
      <c r="A236" s="587"/>
      <c r="B236" s="588"/>
      <c r="C236" s="589"/>
      <c r="D236" s="592"/>
      <c r="E236" s="246" t="s">
        <v>133</v>
      </c>
      <c r="F236" s="245"/>
      <c r="G236" s="246"/>
      <c r="H236" s="246" t="s">
        <v>133</v>
      </c>
      <c r="I236" s="245"/>
      <c r="J236" s="245"/>
      <c r="K236" s="247"/>
    </row>
    <row r="237" spans="1:11" s="251" customFormat="1" ht="17.25" customHeight="1">
      <c r="A237" s="587"/>
      <c r="B237" s="588"/>
      <c r="C237" s="589"/>
      <c r="D237" s="592"/>
      <c r="E237" s="246" t="s">
        <v>134</v>
      </c>
      <c r="F237" s="245"/>
      <c r="G237" s="246"/>
      <c r="H237" s="246" t="s">
        <v>134</v>
      </c>
      <c r="I237" s="245"/>
      <c r="J237" s="245"/>
      <c r="K237" s="247"/>
    </row>
    <row r="238" spans="1:11" s="251" customFormat="1" ht="15" customHeight="1">
      <c r="A238" s="587"/>
      <c r="B238" s="588"/>
      <c r="C238" s="589"/>
      <c r="D238" s="592"/>
      <c r="E238" s="248" t="s">
        <v>63</v>
      </c>
      <c r="F238" s="249"/>
      <c r="G238" s="248"/>
      <c r="H238" s="248" t="s">
        <v>63</v>
      </c>
      <c r="I238" s="249"/>
      <c r="J238" s="249"/>
      <c r="K238" s="250"/>
    </row>
    <row r="239" spans="1:11" s="251" customFormat="1" ht="14.25" customHeight="1">
      <c r="A239" s="587">
        <v>26</v>
      </c>
      <c r="B239" s="588" t="s">
        <v>572</v>
      </c>
      <c r="C239" s="589">
        <v>1.32</v>
      </c>
      <c r="D239" s="592"/>
      <c r="E239" s="246" t="s">
        <v>132</v>
      </c>
      <c r="F239" s="245"/>
      <c r="G239" s="246"/>
      <c r="H239" s="246" t="s">
        <v>132</v>
      </c>
      <c r="I239" s="245"/>
      <c r="J239" s="245"/>
      <c r="K239" s="247" t="s">
        <v>833</v>
      </c>
    </row>
    <row r="240" spans="1:11" s="251" customFormat="1" ht="14.25" customHeight="1">
      <c r="A240" s="587"/>
      <c r="B240" s="588"/>
      <c r="C240" s="589"/>
      <c r="D240" s="592"/>
      <c r="E240" s="246" t="s">
        <v>133</v>
      </c>
      <c r="F240" s="245"/>
      <c r="G240" s="246"/>
      <c r="H240" s="246" t="s">
        <v>133</v>
      </c>
      <c r="I240" s="245"/>
      <c r="J240" s="245"/>
      <c r="K240" s="247"/>
    </row>
    <row r="241" spans="1:11" s="251" customFormat="1" ht="14.25" customHeight="1">
      <c r="A241" s="587"/>
      <c r="B241" s="588"/>
      <c r="C241" s="589"/>
      <c r="D241" s="592"/>
      <c r="E241" s="246" t="s">
        <v>134</v>
      </c>
      <c r="F241" s="245"/>
      <c r="G241" s="246"/>
      <c r="H241" s="246" t="s">
        <v>134</v>
      </c>
      <c r="I241" s="245"/>
      <c r="J241" s="245"/>
      <c r="K241" s="247"/>
    </row>
    <row r="242" spans="1:11" s="251" customFormat="1" ht="16.5">
      <c r="A242" s="587"/>
      <c r="B242" s="588"/>
      <c r="C242" s="589"/>
      <c r="D242" s="592"/>
      <c r="E242" s="248" t="s">
        <v>63</v>
      </c>
      <c r="F242" s="249"/>
      <c r="G242" s="248"/>
      <c r="H242" s="248" t="s">
        <v>63</v>
      </c>
      <c r="I242" s="249"/>
      <c r="J242" s="249"/>
      <c r="K242" s="250"/>
    </row>
    <row r="243" spans="1:11" s="251" customFormat="1" ht="14.25" customHeight="1">
      <c r="A243" s="587">
        <v>27</v>
      </c>
      <c r="B243" s="588" t="s">
        <v>573</v>
      </c>
      <c r="C243" s="589">
        <v>3.76</v>
      </c>
      <c r="D243" s="592"/>
      <c r="E243" s="246" t="s">
        <v>132</v>
      </c>
      <c r="F243" s="245"/>
      <c r="G243" s="246"/>
      <c r="H243" s="246" t="s">
        <v>132</v>
      </c>
      <c r="I243" s="245"/>
      <c r="J243" s="245"/>
      <c r="K243" s="247" t="s">
        <v>833</v>
      </c>
    </row>
    <row r="244" spans="1:11" s="251" customFormat="1" ht="14.25" customHeight="1">
      <c r="A244" s="587"/>
      <c r="B244" s="588"/>
      <c r="C244" s="589"/>
      <c r="D244" s="592"/>
      <c r="E244" s="246" t="s">
        <v>133</v>
      </c>
      <c r="F244" s="245"/>
      <c r="G244" s="246"/>
      <c r="H244" s="246" t="s">
        <v>133</v>
      </c>
      <c r="I244" s="245"/>
      <c r="J244" s="245"/>
      <c r="K244" s="247"/>
    </row>
    <row r="245" spans="1:11" s="251" customFormat="1" ht="14.25" customHeight="1">
      <c r="A245" s="587"/>
      <c r="B245" s="588"/>
      <c r="C245" s="589"/>
      <c r="D245" s="592"/>
      <c r="E245" s="246" t="s">
        <v>134</v>
      </c>
      <c r="F245" s="245"/>
      <c r="G245" s="246"/>
      <c r="H245" s="246" t="s">
        <v>134</v>
      </c>
      <c r="I245" s="245"/>
      <c r="J245" s="245"/>
      <c r="K245" s="247"/>
    </row>
    <row r="246" spans="1:11" s="251" customFormat="1" ht="14.25" customHeight="1">
      <c r="A246" s="587"/>
      <c r="B246" s="588"/>
      <c r="C246" s="589"/>
      <c r="D246" s="592"/>
      <c r="E246" s="248" t="s">
        <v>63</v>
      </c>
      <c r="F246" s="249"/>
      <c r="G246" s="248"/>
      <c r="H246" s="248" t="s">
        <v>63</v>
      </c>
      <c r="I246" s="249"/>
      <c r="J246" s="249"/>
      <c r="K246" s="250"/>
    </row>
    <row r="247" spans="1:11" ht="14.25" customHeight="1">
      <c r="A247" s="246"/>
      <c r="B247" s="255" t="s">
        <v>28</v>
      </c>
      <c r="C247" s="249">
        <f>SUM(C138:C246)</f>
        <v>235.40999999999994</v>
      </c>
      <c r="D247" s="247"/>
      <c r="E247" s="246"/>
      <c r="F247" s="245"/>
      <c r="G247" s="246"/>
      <c r="H247" s="247"/>
      <c r="I247" s="245"/>
      <c r="J247" s="249">
        <f>SUM(J202,J197,J193,J185,J181,J177,J173,J169,J165,J161,J157,J153,J149,J145)</f>
        <v>154.48999999999998</v>
      </c>
      <c r="K247" s="248"/>
    </row>
    <row r="248" spans="1:11" ht="16.5" customHeight="1">
      <c r="A248" s="590" t="s">
        <v>219</v>
      </c>
      <c r="B248" s="590"/>
      <c r="C248" s="590"/>
      <c r="D248" s="247"/>
      <c r="E248" s="246"/>
      <c r="F248" s="245"/>
      <c r="G248" s="246"/>
      <c r="H248" s="247"/>
      <c r="I248" s="245"/>
      <c r="J248" s="245"/>
      <c r="K248" s="247"/>
    </row>
    <row r="249" spans="1:11" ht="17.25" customHeight="1">
      <c r="A249" s="587">
        <v>1</v>
      </c>
      <c r="B249" s="588" t="s">
        <v>220</v>
      </c>
      <c r="C249" s="589">
        <v>9.06</v>
      </c>
      <c r="D249" s="592"/>
      <c r="E249" s="246" t="s">
        <v>132</v>
      </c>
      <c r="F249" s="245"/>
      <c r="G249" s="246" t="s">
        <v>545</v>
      </c>
      <c r="H249" s="246" t="s">
        <v>132</v>
      </c>
      <c r="I249" s="245"/>
      <c r="J249" s="245"/>
      <c r="K249" s="247"/>
    </row>
    <row r="250" spans="1:11" ht="17.25" customHeight="1">
      <c r="A250" s="587"/>
      <c r="B250" s="588"/>
      <c r="C250" s="589"/>
      <c r="D250" s="592"/>
      <c r="E250" s="246" t="s">
        <v>133</v>
      </c>
      <c r="F250" s="245"/>
      <c r="G250" s="246"/>
      <c r="H250" s="246" t="s">
        <v>133</v>
      </c>
      <c r="I250" s="245"/>
      <c r="J250" s="245"/>
      <c r="K250" s="247"/>
    </row>
    <row r="251" spans="1:11" ht="17.25" customHeight="1">
      <c r="A251" s="587"/>
      <c r="B251" s="588"/>
      <c r="C251" s="589"/>
      <c r="D251" s="592"/>
      <c r="E251" s="246" t="s">
        <v>134</v>
      </c>
      <c r="F251" s="245"/>
      <c r="G251" s="246"/>
      <c r="H251" s="246" t="s">
        <v>134</v>
      </c>
      <c r="I251" s="245"/>
      <c r="J251" s="245"/>
      <c r="K251" s="247"/>
    </row>
    <row r="252" spans="1:11" ht="17.25" customHeight="1">
      <c r="A252" s="587"/>
      <c r="B252" s="588"/>
      <c r="C252" s="589"/>
      <c r="D252" s="592"/>
      <c r="E252" s="248" t="s">
        <v>63</v>
      </c>
      <c r="F252" s="249"/>
      <c r="G252" s="248"/>
      <c r="H252" s="248" t="s">
        <v>63</v>
      </c>
      <c r="I252" s="249"/>
      <c r="J252" s="249"/>
      <c r="K252" s="250"/>
    </row>
    <row r="253" spans="1:11" ht="14.25" customHeight="1">
      <c r="A253" s="246"/>
      <c r="B253" s="255" t="s">
        <v>28</v>
      </c>
      <c r="C253" s="249">
        <f>SUM(C249)</f>
        <v>9.06</v>
      </c>
      <c r="D253" s="247"/>
      <c r="E253" s="246"/>
      <c r="F253" s="245"/>
      <c r="G253" s="246"/>
      <c r="H253" s="247"/>
      <c r="I253" s="245"/>
      <c r="J253" s="245"/>
      <c r="K253" s="247"/>
    </row>
    <row r="254" spans="1:11" ht="15.75" customHeight="1">
      <c r="A254" s="590" t="s">
        <v>221</v>
      </c>
      <c r="B254" s="590"/>
      <c r="C254" s="590"/>
      <c r="D254" s="247"/>
      <c r="E254" s="246"/>
      <c r="F254" s="245"/>
      <c r="G254" s="246"/>
      <c r="H254" s="247"/>
      <c r="I254" s="245"/>
      <c r="J254" s="245"/>
      <c r="K254" s="247"/>
    </row>
    <row r="255" spans="1:11" ht="15.75" customHeight="1">
      <c r="A255" s="587" t="s">
        <v>14</v>
      </c>
      <c r="B255" s="588" t="s">
        <v>222</v>
      </c>
      <c r="C255" s="589">
        <v>4.5</v>
      </c>
      <c r="D255" s="592" t="s">
        <v>574</v>
      </c>
      <c r="E255" s="246" t="s">
        <v>132</v>
      </c>
      <c r="F255" s="245">
        <v>4.5</v>
      </c>
      <c r="G255" s="246" t="s">
        <v>64</v>
      </c>
      <c r="H255" s="246" t="s">
        <v>132</v>
      </c>
      <c r="I255" s="245"/>
      <c r="J255" s="245">
        <v>4.5</v>
      </c>
      <c r="K255" s="247" t="s">
        <v>833</v>
      </c>
    </row>
    <row r="256" spans="1:11" ht="15.75" customHeight="1">
      <c r="A256" s="587"/>
      <c r="B256" s="588"/>
      <c r="C256" s="589"/>
      <c r="D256" s="592"/>
      <c r="E256" s="246" t="s">
        <v>133</v>
      </c>
      <c r="F256" s="245"/>
      <c r="G256" s="246"/>
      <c r="H256" s="246" t="s">
        <v>133</v>
      </c>
      <c r="I256" s="245"/>
      <c r="J256" s="245"/>
      <c r="K256" s="247"/>
    </row>
    <row r="257" spans="1:11" ht="15.75" customHeight="1">
      <c r="A257" s="587"/>
      <c r="B257" s="588"/>
      <c r="C257" s="589"/>
      <c r="D257" s="592"/>
      <c r="E257" s="246" t="s">
        <v>134</v>
      </c>
      <c r="F257" s="245"/>
      <c r="G257" s="246"/>
      <c r="H257" s="246" t="s">
        <v>134</v>
      </c>
      <c r="I257" s="245"/>
      <c r="J257" s="245"/>
      <c r="K257" s="247"/>
    </row>
    <row r="258" spans="1:11" s="251" customFormat="1" ht="15.75" customHeight="1">
      <c r="A258" s="587"/>
      <c r="B258" s="588"/>
      <c r="C258" s="589"/>
      <c r="D258" s="592"/>
      <c r="E258" s="248" t="s">
        <v>63</v>
      </c>
      <c r="F258" s="249">
        <f>SUM(F255:F257)</f>
        <v>4.5</v>
      </c>
      <c r="G258" s="248"/>
      <c r="H258" s="248" t="s">
        <v>63</v>
      </c>
      <c r="I258" s="249"/>
      <c r="J258" s="249">
        <f>SUM(J255:J257)</f>
        <v>4.5</v>
      </c>
      <c r="K258" s="250"/>
    </row>
    <row r="259" spans="1:11" ht="19.5" customHeight="1">
      <c r="A259" s="587" t="s">
        <v>20</v>
      </c>
      <c r="B259" s="588" t="s">
        <v>223</v>
      </c>
      <c r="C259" s="589">
        <v>1.24</v>
      </c>
      <c r="D259" s="592" t="s">
        <v>575</v>
      </c>
      <c r="E259" s="246" t="s">
        <v>132</v>
      </c>
      <c r="F259" s="245">
        <v>6.77</v>
      </c>
      <c r="G259" s="246" t="s">
        <v>53</v>
      </c>
      <c r="H259" s="246" t="s">
        <v>132</v>
      </c>
      <c r="I259" s="245">
        <v>5.53</v>
      </c>
      <c r="J259" s="245">
        <v>1.24</v>
      </c>
      <c r="K259" s="247"/>
    </row>
    <row r="260" spans="1:11" ht="19.5" customHeight="1">
      <c r="A260" s="587"/>
      <c r="B260" s="588"/>
      <c r="C260" s="589"/>
      <c r="D260" s="592"/>
      <c r="E260" s="246" t="s">
        <v>133</v>
      </c>
      <c r="F260" s="245"/>
      <c r="G260" s="246"/>
      <c r="H260" s="246" t="s">
        <v>133</v>
      </c>
      <c r="I260" s="245"/>
      <c r="J260" s="245"/>
      <c r="K260" s="247"/>
    </row>
    <row r="261" spans="1:11" ht="19.5" customHeight="1">
      <c r="A261" s="587"/>
      <c r="B261" s="588"/>
      <c r="C261" s="589"/>
      <c r="D261" s="592"/>
      <c r="E261" s="246" t="s">
        <v>134</v>
      </c>
      <c r="F261" s="245"/>
      <c r="G261" s="246"/>
      <c r="H261" s="246" t="s">
        <v>134</v>
      </c>
      <c r="I261" s="245"/>
      <c r="J261" s="245"/>
      <c r="K261" s="247"/>
    </row>
    <row r="262" spans="1:11" s="251" customFormat="1" ht="19.5" customHeight="1">
      <c r="A262" s="587"/>
      <c r="B262" s="588"/>
      <c r="C262" s="589"/>
      <c r="D262" s="592"/>
      <c r="E262" s="248" t="s">
        <v>63</v>
      </c>
      <c r="F262" s="249">
        <f>SUM(F259:F261)</f>
        <v>6.77</v>
      </c>
      <c r="G262" s="248"/>
      <c r="H262" s="248" t="s">
        <v>63</v>
      </c>
      <c r="I262" s="249">
        <f>SUM(I259:I261)</f>
        <v>5.53</v>
      </c>
      <c r="J262" s="249">
        <f>SUM(J259:J261)</f>
        <v>1.24</v>
      </c>
      <c r="K262" s="250"/>
    </row>
    <row r="263" spans="1:11" s="251" customFormat="1" ht="16.5" customHeight="1">
      <c r="A263" s="587">
        <v>3</v>
      </c>
      <c r="B263" s="588" t="s">
        <v>224</v>
      </c>
      <c r="C263" s="589">
        <v>100</v>
      </c>
      <c r="D263" s="592" t="s">
        <v>576</v>
      </c>
      <c r="E263" s="246" t="s">
        <v>132</v>
      </c>
      <c r="F263" s="245">
        <v>170.73</v>
      </c>
      <c r="G263" s="246" t="s">
        <v>71</v>
      </c>
      <c r="H263" s="246" t="s">
        <v>132</v>
      </c>
      <c r="I263" s="245">
        <v>15</v>
      </c>
      <c r="J263" s="245">
        <v>90</v>
      </c>
      <c r="K263" s="247" t="s">
        <v>833</v>
      </c>
    </row>
    <row r="264" spans="1:11" s="251" customFormat="1" ht="16.5" customHeight="1">
      <c r="A264" s="587"/>
      <c r="B264" s="588"/>
      <c r="C264" s="589"/>
      <c r="D264" s="592"/>
      <c r="E264" s="246" t="s">
        <v>133</v>
      </c>
      <c r="F264" s="245">
        <v>42.27</v>
      </c>
      <c r="G264" s="246" t="s">
        <v>139</v>
      </c>
      <c r="H264" s="246" t="s">
        <v>133</v>
      </c>
      <c r="I264" s="245"/>
      <c r="J264" s="245">
        <v>5</v>
      </c>
      <c r="K264" s="247"/>
    </row>
    <row r="265" spans="1:11" s="251" customFormat="1" ht="16.5" customHeight="1">
      <c r="A265" s="587"/>
      <c r="B265" s="588"/>
      <c r="C265" s="589"/>
      <c r="D265" s="592"/>
      <c r="E265" s="246" t="s">
        <v>134</v>
      </c>
      <c r="F265" s="245">
        <v>42.27</v>
      </c>
      <c r="G265" s="246" t="s">
        <v>128</v>
      </c>
      <c r="H265" s="246" t="s">
        <v>134</v>
      </c>
      <c r="I265" s="245"/>
      <c r="J265" s="245">
        <v>5</v>
      </c>
      <c r="K265" s="247"/>
    </row>
    <row r="266" spans="1:11" s="251" customFormat="1" ht="16.5" customHeight="1">
      <c r="A266" s="587"/>
      <c r="B266" s="588"/>
      <c r="C266" s="589"/>
      <c r="D266" s="592"/>
      <c r="E266" s="248" t="s">
        <v>63</v>
      </c>
      <c r="F266" s="249">
        <f>SUM(F263:F265)</f>
        <v>255.27</v>
      </c>
      <c r="G266" s="248"/>
      <c r="H266" s="248" t="s">
        <v>63</v>
      </c>
      <c r="I266" s="249">
        <f>SUM(I263:I265)</f>
        <v>15</v>
      </c>
      <c r="J266" s="249">
        <f>SUM(J263:J265)</f>
        <v>100</v>
      </c>
      <c r="K266" s="250"/>
    </row>
    <row r="267" spans="1:11" ht="15" customHeight="1">
      <c r="A267" s="246"/>
      <c r="B267" s="255" t="s">
        <v>28</v>
      </c>
      <c r="C267" s="249">
        <f>SUM(C255:C266)</f>
        <v>105.74</v>
      </c>
      <c r="D267" s="247"/>
      <c r="E267" s="246"/>
      <c r="F267" s="245"/>
      <c r="G267" s="246"/>
      <c r="H267" s="247"/>
      <c r="I267" s="245"/>
      <c r="J267" s="249">
        <f>SUM(J266,J262,J258)</f>
        <v>105.74</v>
      </c>
      <c r="K267" s="248"/>
    </row>
    <row r="268" spans="1:11" ht="15" customHeight="1">
      <c r="A268" s="590" t="s">
        <v>225</v>
      </c>
      <c r="B268" s="590"/>
      <c r="C268" s="590"/>
      <c r="D268" s="247"/>
      <c r="E268" s="246"/>
      <c r="F268" s="245"/>
      <c r="G268" s="246"/>
      <c r="H268" s="247"/>
      <c r="I268" s="245"/>
      <c r="J268" s="245"/>
      <c r="K268" s="247"/>
    </row>
    <row r="269" spans="1:11" ht="14.25" customHeight="1">
      <c r="A269" s="587" t="s">
        <v>14</v>
      </c>
      <c r="B269" s="588" t="s">
        <v>226</v>
      </c>
      <c r="C269" s="589">
        <v>89.92</v>
      </c>
      <c r="D269" s="592" t="s">
        <v>577</v>
      </c>
      <c r="E269" s="246" t="s">
        <v>132</v>
      </c>
      <c r="F269" s="245">
        <v>157.3</v>
      </c>
      <c r="G269" s="246" t="s">
        <v>151</v>
      </c>
      <c r="H269" s="246" t="s">
        <v>132</v>
      </c>
      <c r="I269" s="245">
        <v>119.84</v>
      </c>
      <c r="J269" s="245">
        <v>37.46</v>
      </c>
      <c r="K269" s="247"/>
    </row>
    <row r="270" spans="1:11" ht="14.25" customHeight="1">
      <c r="A270" s="587"/>
      <c r="B270" s="588"/>
      <c r="C270" s="589"/>
      <c r="D270" s="592"/>
      <c r="E270" s="246" t="s">
        <v>133</v>
      </c>
      <c r="F270" s="245">
        <v>23.52</v>
      </c>
      <c r="G270" s="246" t="s">
        <v>127</v>
      </c>
      <c r="H270" s="246" t="s">
        <v>133</v>
      </c>
      <c r="I270" s="245">
        <v>5</v>
      </c>
      <c r="J270" s="245">
        <v>18.52</v>
      </c>
      <c r="K270" s="247"/>
    </row>
    <row r="271" spans="1:11" ht="14.25" customHeight="1">
      <c r="A271" s="587"/>
      <c r="B271" s="588"/>
      <c r="C271" s="589"/>
      <c r="D271" s="592"/>
      <c r="E271" s="246" t="s">
        <v>134</v>
      </c>
      <c r="F271" s="245">
        <v>18.94</v>
      </c>
      <c r="G271" s="246" t="s">
        <v>128</v>
      </c>
      <c r="H271" s="246" t="s">
        <v>134</v>
      </c>
      <c r="I271" s="245">
        <v>5</v>
      </c>
      <c r="J271" s="245">
        <v>13.94</v>
      </c>
      <c r="K271" s="247"/>
    </row>
    <row r="272" spans="1:11" s="251" customFormat="1" ht="14.25" customHeight="1">
      <c r="A272" s="587"/>
      <c r="B272" s="588"/>
      <c r="C272" s="589"/>
      <c r="D272" s="592"/>
      <c r="E272" s="248" t="s">
        <v>63</v>
      </c>
      <c r="F272" s="249">
        <f>SUM(F269:F271)</f>
        <v>199.76000000000002</v>
      </c>
      <c r="G272" s="248"/>
      <c r="H272" s="248" t="s">
        <v>63</v>
      </c>
      <c r="I272" s="249">
        <f>SUM(I269:I271)</f>
        <v>129.84</v>
      </c>
      <c r="J272" s="249">
        <f>SUM(J269:J271)</f>
        <v>69.92</v>
      </c>
      <c r="K272" s="250"/>
    </row>
    <row r="273" spans="1:11" s="251" customFormat="1" ht="13.5" customHeight="1">
      <c r="A273" s="587">
        <v>2</v>
      </c>
      <c r="B273" s="588" t="s">
        <v>227</v>
      </c>
      <c r="C273" s="589">
        <v>1.79</v>
      </c>
      <c r="D273" s="592" t="s">
        <v>578</v>
      </c>
      <c r="E273" s="246" t="s">
        <v>132</v>
      </c>
      <c r="F273" s="252">
        <v>1.786</v>
      </c>
      <c r="G273" s="246" t="s">
        <v>151</v>
      </c>
      <c r="H273" s="246" t="s">
        <v>132</v>
      </c>
      <c r="I273" s="245"/>
      <c r="J273" s="245">
        <v>1.79</v>
      </c>
      <c r="K273" s="247" t="s">
        <v>833</v>
      </c>
    </row>
    <row r="274" spans="1:11" s="251" customFormat="1" ht="13.5" customHeight="1">
      <c r="A274" s="587"/>
      <c r="B274" s="588"/>
      <c r="C274" s="589"/>
      <c r="D274" s="592"/>
      <c r="E274" s="246" t="s">
        <v>133</v>
      </c>
      <c r="F274" s="245"/>
      <c r="G274" s="246"/>
      <c r="H274" s="246" t="s">
        <v>133</v>
      </c>
      <c r="I274" s="245"/>
      <c r="J274" s="245"/>
      <c r="K274" s="247"/>
    </row>
    <row r="275" spans="1:11" s="251" customFormat="1" ht="13.5" customHeight="1">
      <c r="A275" s="587"/>
      <c r="B275" s="588"/>
      <c r="C275" s="589"/>
      <c r="D275" s="592"/>
      <c r="E275" s="246" t="s">
        <v>134</v>
      </c>
      <c r="F275" s="245"/>
      <c r="G275" s="246"/>
      <c r="H275" s="246" t="s">
        <v>134</v>
      </c>
      <c r="I275" s="245"/>
      <c r="J275" s="245"/>
      <c r="K275" s="247"/>
    </row>
    <row r="276" spans="1:11" s="251" customFormat="1" ht="15.75" customHeight="1">
      <c r="A276" s="587"/>
      <c r="B276" s="588"/>
      <c r="C276" s="589"/>
      <c r="D276" s="592"/>
      <c r="E276" s="248" t="s">
        <v>63</v>
      </c>
      <c r="F276" s="253">
        <f>SUM(F273:F275)</f>
        <v>1.786</v>
      </c>
      <c r="G276" s="248"/>
      <c r="H276" s="248" t="s">
        <v>63</v>
      </c>
      <c r="I276" s="249"/>
      <c r="J276" s="249">
        <f>SUM(J273:J275)</f>
        <v>1.79</v>
      </c>
      <c r="K276" s="250"/>
    </row>
    <row r="277" spans="1:11" ht="16.5">
      <c r="A277" s="246"/>
      <c r="B277" s="255" t="s">
        <v>28</v>
      </c>
      <c r="C277" s="249">
        <f>SUM(C269:C276)</f>
        <v>91.71000000000001</v>
      </c>
      <c r="D277" s="247"/>
      <c r="E277" s="246"/>
      <c r="F277" s="245"/>
      <c r="G277" s="246"/>
      <c r="H277" s="247"/>
      <c r="I277" s="245"/>
      <c r="J277" s="249">
        <f>SUM(J276,J272)</f>
        <v>71.71000000000001</v>
      </c>
      <c r="K277" s="247"/>
    </row>
    <row r="278" spans="1:11" ht="16.5" customHeight="1">
      <c r="A278" s="246"/>
      <c r="B278" s="255" t="s">
        <v>579</v>
      </c>
      <c r="C278" s="249">
        <f>SUM(C277,C267,C253,C247,C136)</f>
        <v>2213.62</v>
      </c>
      <c r="D278" s="247"/>
      <c r="E278" s="246"/>
      <c r="F278" s="245"/>
      <c r="G278" s="246"/>
      <c r="H278" s="247"/>
      <c r="I278" s="245"/>
      <c r="J278" s="249">
        <f>SUM(J277,J267,J247,J136)</f>
        <v>522.636</v>
      </c>
      <c r="K278" s="247"/>
    </row>
    <row r="279" spans="1:11" ht="15" customHeight="1">
      <c r="A279" s="593" t="s">
        <v>144</v>
      </c>
      <c r="B279" s="593"/>
      <c r="C279" s="593"/>
      <c r="D279" s="593"/>
      <c r="E279" s="593"/>
      <c r="F279" s="593"/>
      <c r="G279" s="593"/>
      <c r="H279" s="593"/>
      <c r="I279" s="593"/>
      <c r="J279" s="593"/>
      <c r="K279" s="593"/>
    </row>
    <row r="280" spans="1:11" ht="15" customHeight="1">
      <c r="A280" s="593" t="s">
        <v>130</v>
      </c>
      <c r="B280" s="593"/>
      <c r="C280" s="593"/>
      <c r="D280" s="593"/>
      <c r="E280" s="593"/>
      <c r="F280" s="593"/>
      <c r="G280" s="593"/>
      <c r="H280" s="593"/>
      <c r="I280" s="593"/>
      <c r="J280" s="593"/>
      <c r="K280" s="593"/>
    </row>
    <row r="281" spans="1:11" ht="18.75" customHeight="1">
      <c r="A281" s="593" t="s">
        <v>145</v>
      </c>
      <c r="B281" s="593"/>
      <c r="C281" s="593"/>
      <c r="D281" s="593"/>
      <c r="E281" s="593"/>
      <c r="F281" s="593"/>
      <c r="G281" s="593"/>
      <c r="H281" s="593"/>
      <c r="I281" s="593"/>
      <c r="J281" s="593"/>
      <c r="K281" s="593"/>
    </row>
    <row r="282" spans="1:11" ht="13.5" customHeight="1">
      <c r="A282" s="587" t="s">
        <v>14</v>
      </c>
      <c r="B282" s="588" t="s">
        <v>228</v>
      </c>
      <c r="C282" s="589">
        <v>5</v>
      </c>
      <c r="D282" s="592" t="s">
        <v>580</v>
      </c>
      <c r="E282" s="246" t="s">
        <v>132</v>
      </c>
      <c r="F282" s="245">
        <v>5</v>
      </c>
      <c r="G282" s="245" t="s">
        <v>117</v>
      </c>
      <c r="H282" s="246" t="s">
        <v>132</v>
      </c>
      <c r="I282" s="245"/>
      <c r="J282" s="245">
        <v>5</v>
      </c>
      <c r="K282" s="247" t="s">
        <v>833</v>
      </c>
    </row>
    <row r="283" spans="1:11" ht="16.5">
      <c r="A283" s="587"/>
      <c r="B283" s="588"/>
      <c r="C283" s="589"/>
      <c r="D283" s="592"/>
      <c r="E283" s="246" t="s">
        <v>133</v>
      </c>
      <c r="F283" s="245"/>
      <c r="G283" s="246"/>
      <c r="H283" s="246" t="s">
        <v>133</v>
      </c>
      <c r="I283" s="245"/>
      <c r="J283" s="245"/>
      <c r="K283" s="247"/>
    </row>
    <row r="284" spans="1:11" ht="16.5">
      <c r="A284" s="587"/>
      <c r="B284" s="588"/>
      <c r="C284" s="589"/>
      <c r="D284" s="592"/>
      <c r="E284" s="246" t="s">
        <v>134</v>
      </c>
      <c r="F284" s="245"/>
      <c r="G284" s="246"/>
      <c r="H284" s="246" t="s">
        <v>134</v>
      </c>
      <c r="I284" s="245"/>
      <c r="J284" s="245"/>
      <c r="K284" s="247"/>
    </row>
    <row r="285" spans="1:11" s="251" customFormat="1" ht="15" customHeight="1">
      <c r="A285" s="587"/>
      <c r="B285" s="588"/>
      <c r="C285" s="589"/>
      <c r="D285" s="592"/>
      <c r="E285" s="248" t="s">
        <v>63</v>
      </c>
      <c r="F285" s="249">
        <f>SUM(F282:F284)</f>
        <v>5</v>
      </c>
      <c r="G285" s="248"/>
      <c r="H285" s="248" t="s">
        <v>63</v>
      </c>
      <c r="I285" s="249"/>
      <c r="J285" s="249">
        <f>SUM(J282:J284)</f>
        <v>5</v>
      </c>
      <c r="K285" s="250"/>
    </row>
    <row r="286" spans="1:11" ht="14.25" customHeight="1">
      <c r="A286" s="587" t="s">
        <v>20</v>
      </c>
      <c r="B286" s="588" t="s">
        <v>229</v>
      </c>
      <c r="C286" s="589">
        <v>33.4</v>
      </c>
      <c r="D286" s="592" t="s">
        <v>581</v>
      </c>
      <c r="E286" s="246" t="s">
        <v>132</v>
      </c>
      <c r="F286" s="245">
        <v>38.4</v>
      </c>
      <c r="G286" s="245" t="s">
        <v>117</v>
      </c>
      <c r="H286" s="246" t="s">
        <v>132</v>
      </c>
      <c r="I286" s="245"/>
      <c r="J286" s="245">
        <v>29.95</v>
      </c>
      <c r="K286" s="247" t="s">
        <v>833</v>
      </c>
    </row>
    <row r="287" spans="1:11" ht="13.5" customHeight="1">
      <c r="A287" s="587"/>
      <c r="B287" s="588"/>
      <c r="C287" s="589"/>
      <c r="D287" s="592"/>
      <c r="E287" s="246" t="s">
        <v>133</v>
      </c>
      <c r="F287" s="245"/>
      <c r="G287" s="246"/>
      <c r="H287" s="246" t="s">
        <v>133</v>
      </c>
      <c r="I287" s="245"/>
      <c r="J287" s="245"/>
      <c r="K287" s="247"/>
    </row>
    <row r="288" spans="1:11" ht="13.5" customHeight="1">
      <c r="A288" s="587"/>
      <c r="B288" s="588"/>
      <c r="C288" s="589"/>
      <c r="D288" s="592"/>
      <c r="E288" s="246" t="s">
        <v>134</v>
      </c>
      <c r="F288" s="245"/>
      <c r="G288" s="246" t="s">
        <v>532</v>
      </c>
      <c r="H288" s="246" t="s">
        <v>134</v>
      </c>
      <c r="I288" s="245"/>
      <c r="J288" s="245">
        <v>3.45</v>
      </c>
      <c r="K288" s="247"/>
    </row>
    <row r="289" spans="1:11" s="251" customFormat="1" ht="13.5" customHeight="1">
      <c r="A289" s="587"/>
      <c r="B289" s="588"/>
      <c r="C289" s="589"/>
      <c r="D289" s="592"/>
      <c r="E289" s="248" t="s">
        <v>63</v>
      </c>
      <c r="F289" s="249">
        <f>SUM(F286:F288)</f>
        <v>38.4</v>
      </c>
      <c r="G289" s="248"/>
      <c r="H289" s="248" t="s">
        <v>63</v>
      </c>
      <c r="I289" s="249"/>
      <c r="J289" s="249">
        <f>SUM(J286:J288)</f>
        <v>33.4</v>
      </c>
      <c r="K289" s="250"/>
    </row>
    <row r="290" spans="1:11" ht="13.5" customHeight="1">
      <c r="A290" s="587" t="s">
        <v>21</v>
      </c>
      <c r="B290" s="588" t="s">
        <v>230</v>
      </c>
      <c r="C290" s="589">
        <v>43.84</v>
      </c>
      <c r="D290" s="592" t="s">
        <v>582</v>
      </c>
      <c r="E290" s="246" t="s">
        <v>132</v>
      </c>
      <c r="F290" s="245">
        <v>48.87</v>
      </c>
      <c r="G290" s="245" t="s">
        <v>117</v>
      </c>
      <c r="H290" s="246" t="s">
        <v>132</v>
      </c>
      <c r="I290" s="245"/>
      <c r="J290" s="245">
        <v>39.45</v>
      </c>
      <c r="K290" s="247" t="s">
        <v>833</v>
      </c>
    </row>
    <row r="291" spans="1:11" ht="13.5" customHeight="1">
      <c r="A291" s="587"/>
      <c r="B291" s="588"/>
      <c r="C291" s="589"/>
      <c r="D291" s="592"/>
      <c r="E291" s="246" t="s">
        <v>133</v>
      </c>
      <c r="F291" s="245"/>
      <c r="G291" s="246"/>
      <c r="H291" s="246" t="s">
        <v>133</v>
      </c>
      <c r="I291" s="245"/>
      <c r="J291" s="245"/>
      <c r="K291" s="247"/>
    </row>
    <row r="292" spans="1:11" ht="13.5" customHeight="1">
      <c r="A292" s="587"/>
      <c r="B292" s="588"/>
      <c r="C292" s="589"/>
      <c r="D292" s="592"/>
      <c r="E292" s="246" t="s">
        <v>134</v>
      </c>
      <c r="F292" s="245"/>
      <c r="G292" s="246" t="s">
        <v>532</v>
      </c>
      <c r="H292" s="246" t="s">
        <v>134</v>
      </c>
      <c r="I292" s="245"/>
      <c r="J292" s="245">
        <v>4.39</v>
      </c>
      <c r="K292" s="247"/>
    </row>
    <row r="293" spans="1:11" s="251" customFormat="1" ht="13.5" customHeight="1">
      <c r="A293" s="587"/>
      <c r="B293" s="588"/>
      <c r="C293" s="589"/>
      <c r="D293" s="592"/>
      <c r="E293" s="248" t="s">
        <v>63</v>
      </c>
      <c r="F293" s="249">
        <f>SUM(F290:F292)</f>
        <v>48.87</v>
      </c>
      <c r="G293" s="248"/>
      <c r="H293" s="248" t="s">
        <v>63</v>
      </c>
      <c r="I293" s="249"/>
      <c r="J293" s="249">
        <f>SUM(J290:J292)</f>
        <v>43.84</v>
      </c>
      <c r="K293" s="250"/>
    </row>
    <row r="294" spans="1:11" ht="15" customHeight="1">
      <c r="A294" s="587" t="s">
        <v>22</v>
      </c>
      <c r="B294" s="588" t="s">
        <v>583</v>
      </c>
      <c r="C294" s="589">
        <v>50</v>
      </c>
      <c r="D294" s="589"/>
      <c r="E294" s="246" t="s">
        <v>132</v>
      </c>
      <c r="F294" s="245"/>
      <c r="G294" s="245"/>
      <c r="H294" s="246" t="s">
        <v>132</v>
      </c>
      <c r="I294" s="245"/>
      <c r="J294" s="252">
        <v>13.199</v>
      </c>
      <c r="K294" s="247" t="s">
        <v>833</v>
      </c>
    </row>
    <row r="295" spans="1:11" ht="16.5">
      <c r="A295" s="587"/>
      <c r="B295" s="588"/>
      <c r="C295" s="589"/>
      <c r="D295" s="589"/>
      <c r="E295" s="246" t="s">
        <v>133</v>
      </c>
      <c r="F295" s="245"/>
      <c r="G295" s="246"/>
      <c r="H295" s="246" t="s">
        <v>133</v>
      </c>
      <c r="I295" s="245"/>
      <c r="J295" s="245"/>
      <c r="K295" s="247"/>
    </row>
    <row r="296" spans="1:11" ht="16.5">
      <c r="A296" s="587"/>
      <c r="B296" s="588"/>
      <c r="C296" s="589"/>
      <c r="D296" s="589"/>
      <c r="E296" s="246" t="s">
        <v>134</v>
      </c>
      <c r="F296" s="245"/>
      <c r="G296" s="246"/>
      <c r="H296" s="246" t="s">
        <v>134</v>
      </c>
      <c r="I296" s="245"/>
      <c r="J296" s="245"/>
      <c r="K296" s="247"/>
    </row>
    <row r="297" spans="1:11" s="251" customFormat="1" ht="15" customHeight="1">
      <c r="A297" s="587"/>
      <c r="B297" s="588"/>
      <c r="C297" s="589"/>
      <c r="D297" s="589"/>
      <c r="E297" s="248" t="s">
        <v>63</v>
      </c>
      <c r="F297" s="249"/>
      <c r="G297" s="248"/>
      <c r="H297" s="248" t="s">
        <v>63</v>
      </c>
      <c r="I297" s="249"/>
      <c r="J297" s="253">
        <f>SUM(J294:J296)</f>
        <v>13.199</v>
      </c>
      <c r="K297" s="250"/>
    </row>
    <row r="298" spans="1:11" ht="16.5" customHeight="1">
      <c r="A298" s="587" t="s">
        <v>23</v>
      </c>
      <c r="B298" s="588" t="s">
        <v>231</v>
      </c>
      <c r="C298" s="589">
        <v>5</v>
      </c>
      <c r="D298" s="592" t="s">
        <v>584</v>
      </c>
      <c r="E298" s="246" t="s">
        <v>132</v>
      </c>
      <c r="F298" s="245">
        <v>39.08</v>
      </c>
      <c r="G298" s="245" t="s">
        <v>138</v>
      </c>
      <c r="H298" s="246" t="s">
        <v>132</v>
      </c>
      <c r="I298" s="245"/>
      <c r="J298" s="245">
        <v>5</v>
      </c>
      <c r="K298" s="247" t="s">
        <v>833</v>
      </c>
    </row>
    <row r="299" spans="1:11" ht="16.5" customHeight="1">
      <c r="A299" s="587"/>
      <c r="B299" s="588"/>
      <c r="C299" s="589"/>
      <c r="D299" s="592"/>
      <c r="E299" s="246" t="s">
        <v>133</v>
      </c>
      <c r="F299" s="245"/>
      <c r="G299" s="246"/>
      <c r="H299" s="246" t="s">
        <v>133</v>
      </c>
      <c r="I299" s="245"/>
      <c r="J299" s="245"/>
      <c r="K299" s="247"/>
    </row>
    <row r="300" spans="1:11" ht="16.5" customHeight="1">
      <c r="A300" s="587"/>
      <c r="B300" s="588"/>
      <c r="C300" s="589"/>
      <c r="D300" s="592"/>
      <c r="E300" s="246" t="s">
        <v>134</v>
      </c>
      <c r="F300" s="245"/>
      <c r="G300" s="246"/>
      <c r="H300" s="246" t="s">
        <v>134</v>
      </c>
      <c r="I300" s="245"/>
      <c r="J300" s="245"/>
      <c r="K300" s="247"/>
    </row>
    <row r="301" spans="1:11" s="251" customFormat="1" ht="16.5" customHeight="1">
      <c r="A301" s="587"/>
      <c r="B301" s="588"/>
      <c r="C301" s="589"/>
      <c r="D301" s="592"/>
      <c r="E301" s="248" t="s">
        <v>63</v>
      </c>
      <c r="F301" s="249">
        <v>39.08</v>
      </c>
      <c r="G301" s="248"/>
      <c r="H301" s="248" t="s">
        <v>63</v>
      </c>
      <c r="I301" s="249"/>
      <c r="J301" s="249">
        <f>SUM(J298:J300)</f>
        <v>5</v>
      </c>
      <c r="K301" s="250"/>
    </row>
    <row r="302" spans="1:11" ht="15.75" customHeight="1">
      <c r="A302" s="587" t="s">
        <v>24</v>
      </c>
      <c r="B302" s="588" t="s">
        <v>585</v>
      </c>
      <c r="C302" s="589">
        <v>3.87</v>
      </c>
      <c r="D302" s="592" t="s">
        <v>586</v>
      </c>
      <c r="E302" s="246" t="s">
        <v>132</v>
      </c>
      <c r="F302" s="245">
        <v>3.87</v>
      </c>
      <c r="G302" s="245" t="s">
        <v>71</v>
      </c>
      <c r="H302" s="246" t="s">
        <v>132</v>
      </c>
      <c r="I302" s="245"/>
      <c r="J302" s="245">
        <v>3.87</v>
      </c>
      <c r="K302" s="247" t="s">
        <v>833</v>
      </c>
    </row>
    <row r="303" spans="1:11" ht="15.75" customHeight="1">
      <c r="A303" s="587"/>
      <c r="B303" s="588"/>
      <c r="C303" s="589"/>
      <c r="D303" s="592"/>
      <c r="E303" s="246" t="s">
        <v>133</v>
      </c>
      <c r="F303" s="245"/>
      <c r="G303" s="246"/>
      <c r="H303" s="246" t="s">
        <v>133</v>
      </c>
      <c r="I303" s="245"/>
      <c r="J303" s="245"/>
      <c r="K303" s="247"/>
    </row>
    <row r="304" spans="1:11" ht="15.75" customHeight="1">
      <c r="A304" s="587"/>
      <c r="B304" s="588"/>
      <c r="C304" s="589"/>
      <c r="D304" s="592"/>
      <c r="E304" s="246" t="s">
        <v>134</v>
      </c>
      <c r="F304" s="245"/>
      <c r="G304" s="246"/>
      <c r="H304" s="246" t="s">
        <v>134</v>
      </c>
      <c r="I304" s="245"/>
      <c r="J304" s="245"/>
      <c r="K304" s="247"/>
    </row>
    <row r="305" spans="1:11" s="251" customFormat="1" ht="15.75" customHeight="1">
      <c r="A305" s="587"/>
      <c r="B305" s="588"/>
      <c r="C305" s="589"/>
      <c r="D305" s="592"/>
      <c r="E305" s="248" t="s">
        <v>63</v>
      </c>
      <c r="F305" s="249">
        <f>SUM(F302:F304)</f>
        <v>3.87</v>
      </c>
      <c r="G305" s="248"/>
      <c r="H305" s="248" t="s">
        <v>63</v>
      </c>
      <c r="I305" s="249"/>
      <c r="J305" s="249">
        <f>SUM(J302:J304)</f>
        <v>3.87</v>
      </c>
      <c r="K305" s="250"/>
    </row>
    <row r="306" spans="1:11" ht="17.25" customHeight="1">
      <c r="A306" s="587" t="s">
        <v>25</v>
      </c>
      <c r="B306" s="588" t="s">
        <v>232</v>
      </c>
      <c r="C306" s="589">
        <v>3.08</v>
      </c>
      <c r="D306" s="589"/>
      <c r="E306" s="246" t="s">
        <v>132</v>
      </c>
      <c r="F306" s="245"/>
      <c r="G306" s="245" t="s">
        <v>71</v>
      </c>
      <c r="H306" s="246" t="s">
        <v>132</v>
      </c>
      <c r="I306" s="245"/>
      <c r="J306" s="245"/>
      <c r="K306" s="247" t="s">
        <v>833</v>
      </c>
    </row>
    <row r="307" spans="1:11" ht="16.5">
      <c r="A307" s="587"/>
      <c r="B307" s="588"/>
      <c r="C307" s="589"/>
      <c r="D307" s="589"/>
      <c r="E307" s="246" t="s">
        <v>133</v>
      </c>
      <c r="F307" s="245"/>
      <c r="G307" s="246"/>
      <c r="H307" s="246" t="s">
        <v>133</v>
      </c>
      <c r="I307" s="245"/>
      <c r="J307" s="245"/>
      <c r="K307" s="247"/>
    </row>
    <row r="308" spans="1:11" ht="16.5">
      <c r="A308" s="587"/>
      <c r="B308" s="588"/>
      <c r="C308" s="589"/>
      <c r="D308" s="589"/>
      <c r="E308" s="246" t="s">
        <v>134</v>
      </c>
      <c r="F308" s="245"/>
      <c r="G308" s="246"/>
      <c r="H308" s="246" t="s">
        <v>134</v>
      </c>
      <c r="I308" s="245"/>
      <c r="J308" s="245"/>
      <c r="K308" s="247"/>
    </row>
    <row r="309" spans="1:11" s="251" customFormat="1" ht="15" customHeight="1">
      <c r="A309" s="587"/>
      <c r="B309" s="588"/>
      <c r="C309" s="589"/>
      <c r="D309" s="589"/>
      <c r="E309" s="248" t="s">
        <v>63</v>
      </c>
      <c r="F309" s="249"/>
      <c r="G309" s="248"/>
      <c r="H309" s="248" t="s">
        <v>63</v>
      </c>
      <c r="I309" s="249"/>
      <c r="J309" s="249"/>
      <c r="K309" s="250"/>
    </row>
    <row r="310" spans="1:11" ht="18.75" customHeight="1">
      <c r="A310" s="587" t="s">
        <v>26</v>
      </c>
      <c r="B310" s="588" t="s">
        <v>233</v>
      </c>
      <c r="C310" s="589">
        <v>2.49</v>
      </c>
      <c r="D310" s="589"/>
      <c r="E310" s="246" t="s">
        <v>132</v>
      </c>
      <c r="F310" s="245"/>
      <c r="G310" s="245"/>
      <c r="H310" s="246" t="s">
        <v>132</v>
      </c>
      <c r="I310" s="245"/>
      <c r="J310" s="245"/>
      <c r="K310" s="247" t="s">
        <v>833</v>
      </c>
    </row>
    <row r="311" spans="1:11" ht="16.5">
      <c r="A311" s="587"/>
      <c r="B311" s="588"/>
      <c r="C311" s="589"/>
      <c r="D311" s="589"/>
      <c r="E311" s="246" t="s">
        <v>133</v>
      </c>
      <c r="F311" s="245"/>
      <c r="G311" s="246" t="s">
        <v>139</v>
      </c>
      <c r="H311" s="246" t="s">
        <v>133</v>
      </c>
      <c r="I311" s="245"/>
      <c r="J311" s="245"/>
      <c r="K311" s="247"/>
    </row>
    <row r="312" spans="1:11" ht="16.5">
      <c r="A312" s="587"/>
      <c r="B312" s="588"/>
      <c r="C312" s="589"/>
      <c r="D312" s="589"/>
      <c r="E312" s="246" t="s">
        <v>134</v>
      </c>
      <c r="F312" s="245"/>
      <c r="G312" s="246"/>
      <c r="H312" s="246" t="s">
        <v>134</v>
      </c>
      <c r="I312" s="245"/>
      <c r="J312" s="245"/>
      <c r="K312" s="247"/>
    </row>
    <row r="313" spans="1:11" s="251" customFormat="1" ht="15" customHeight="1">
      <c r="A313" s="587"/>
      <c r="B313" s="588"/>
      <c r="C313" s="589"/>
      <c r="D313" s="589"/>
      <c r="E313" s="248" t="s">
        <v>63</v>
      </c>
      <c r="F313" s="249"/>
      <c r="G313" s="248"/>
      <c r="H313" s="248" t="s">
        <v>63</v>
      </c>
      <c r="I313" s="249"/>
      <c r="J313" s="249"/>
      <c r="K313" s="250"/>
    </row>
    <row r="314" spans="1:11" ht="16.5" customHeight="1">
      <c r="A314" s="587" t="s">
        <v>27</v>
      </c>
      <c r="B314" s="588" t="s">
        <v>234</v>
      </c>
      <c r="C314" s="589">
        <v>2.8</v>
      </c>
      <c r="D314" s="589"/>
      <c r="E314" s="246" t="s">
        <v>132</v>
      </c>
      <c r="F314" s="245"/>
      <c r="G314" s="245" t="s">
        <v>57</v>
      </c>
      <c r="H314" s="246" t="s">
        <v>132</v>
      </c>
      <c r="I314" s="245"/>
      <c r="J314" s="245"/>
      <c r="K314" s="247" t="s">
        <v>833</v>
      </c>
    </row>
    <row r="315" spans="1:11" ht="16.5" customHeight="1">
      <c r="A315" s="587"/>
      <c r="B315" s="588"/>
      <c r="C315" s="589"/>
      <c r="D315" s="589"/>
      <c r="E315" s="246" t="s">
        <v>133</v>
      </c>
      <c r="F315" s="245"/>
      <c r="H315" s="246" t="s">
        <v>133</v>
      </c>
      <c r="I315" s="245"/>
      <c r="J315" s="245"/>
      <c r="K315" s="247"/>
    </row>
    <row r="316" spans="1:11" ht="16.5" customHeight="1">
      <c r="A316" s="587"/>
      <c r="B316" s="588"/>
      <c r="C316" s="589"/>
      <c r="D316" s="589"/>
      <c r="E316" s="246" t="s">
        <v>134</v>
      </c>
      <c r="F316" s="245"/>
      <c r="G316" s="246"/>
      <c r="H316" s="246" t="s">
        <v>134</v>
      </c>
      <c r="I316" s="245"/>
      <c r="J316" s="245"/>
      <c r="K316" s="247"/>
    </row>
    <row r="317" spans="1:11" s="251" customFormat="1" ht="16.5" customHeight="1">
      <c r="A317" s="587"/>
      <c r="B317" s="588"/>
      <c r="C317" s="589"/>
      <c r="D317" s="589"/>
      <c r="E317" s="248" t="s">
        <v>63</v>
      </c>
      <c r="F317" s="249"/>
      <c r="G317" s="248"/>
      <c r="H317" s="248" t="s">
        <v>63</v>
      </c>
      <c r="I317" s="249"/>
      <c r="J317" s="249"/>
      <c r="K317" s="250"/>
    </row>
    <row r="318" spans="1:11" ht="17.25" customHeight="1">
      <c r="A318" s="587" t="s">
        <v>32</v>
      </c>
      <c r="B318" s="588" t="s">
        <v>587</v>
      </c>
      <c r="C318" s="589">
        <v>1.79</v>
      </c>
      <c r="D318" s="592" t="s">
        <v>588</v>
      </c>
      <c r="E318" s="246" t="s">
        <v>132</v>
      </c>
      <c r="F318" s="245">
        <v>1.792</v>
      </c>
      <c r="G318" s="245" t="s">
        <v>201</v>
      </c>
      <c r="H318" s="246" t="s">
        <v>132</v>
      </c>
      <c r="I318" s="245"/>
      <c r="J318" s="245">
        <v>1.79</v>
      </c>
      <c r="K318" s="247" t="s">
        <v>833</v>
      </c>
    </row>
    <row r="319" spans="1:11" ht="17.25" customHeight="1">
      <c r="A319" s="587"/>
      <c r="B319" s="588"/>
      <c r="C319" s="589"/>
      <c r="D319" s="592"/>
      <c r="E319" s="246" t="s">
        <v>133</v>
      </c>
      <c r="F319" s="245"/>
      <c r="G319" s="246"/>
      <c r="H319" s="246" t="s">
        <v>133</v>
      </c>
      <c r="I319" s="245"/>
      <c r="J319" s="245"/>
      <c r="K319" s="247"/>
    </row>
    <row r="320" spans="1:11" ht="17.25" customHeight="1">
      <c r="A320" s="587"/>
      <c r="B320" s="588"/>
      <c r="C320" s="589"/>
      <c r="D320" s="592"/>
      <c r="E320" s="246" t="s">
        <v>134</v>
      </c>
      <c r="F320" s="245"/>
      <c r="G320" s="246"/>
      <c r="H320" s="246" t="s">
        <v>134</v>
      </c>
      <c r="I320" s="245"/>
      <c r="J320" s="245"/>
      <c r="K320" s="247"/>
    </row>
    <row r="321" spans="1:11" s="251" customFormat="1" ht="17.25" customHeight="1">
      <c r="A321" s="587"/>
      <c r="B321" s="588"/>
      <c r="C321" s="589"/>
      <c r="D321" s="592"/>
      <c r="E321" s="248" t="s">
        <v>63</v>
      </c>
      <c r="F321" s="249">
        <f>SUM(F318:F320)</f>
        <v>1.792</v>
      </c>
      <c r="G321" s="248"/>
      <c r="H321" s="248" t="s">
        <v>63</v>
      </c>
      <c r="I321" s="249"/>
      <c r="J321" s="249">
        <f>SUM(J318:J320)</f>
        <v>1.79</v>
      </c>
      <c r="K321" s="250"/>
    </row>
    <row r="322" spans="1:11" ht="15.75" customHeight="1">
      <c r="A322" s="587">
        <v>11</v>
      </c>
      <c r="B322" s="591" t="s">
        <v>235</v>
      </c>
      <c r="C322" s="589">
        <v>2.9</v>
      </c>
      <c r="D322" s="592" t="s">
        <v>589</v>
      </c>
      <c r="E322" s="246" t="s">
        <v>132</v>
      </c>
      <c r="F322" s="245">
        <v>2.9</v>
      </c>
      <c r="G322" s="245" t="s">
        <v>590</v>
      </c>
      <c r="H322" s="246" t="s">
        <v>132</v>
      </c>
      <c r="I322" s="245"/>
      <c r="J322" s="245">
        <v>2.9</v>
      </c>
      <c r="K322" s="247" t="s">
        <v>833</v>
      </c>
    </row>
    <row r="323" spans="1:11" ht="15.75" customHeight="1">
      <c r="A323" s="587"/>
      <c r="B323" s="591"/>
      <c r="C323" s="589"/>
      <c r="D323" s="592"/>
      <c r="E323" s="246" t="s">
        <v>133</v>
      </c>
      <c r="F323" s="245"/>
      <c r="G323" s="246"/>
      <c r="H323" s="246" t="s">
        <v>133</v>
      </c>
      <c r="I323" s="245"/>
      <c r="J323" s="245"/>
      <c r="K323" s="247"/>
    </row>
    <row r="324" spans="1:11" ht="15.75" customHeight="1">
      <c r="A324" s="587"/>
      <c r="B324" s="591"/>
      <c r="C324" s="589"/>
      <c r="D324" s="592"/>
      <c r="E324" s="246" t="s">
        <v>134</v>
      </c>
      <c r="F324" s="245"/>
      <c r="G324" s="246"/>
      <c r="H324" s="246" t="s">
        <v>134</v>
      </c>
      <c r="I324" s="245"/>
      <c r="J324" s="245"/>
      <c r="K324" s="247"/>
    </row>
    <row r="325" spans="1:11" s="251" customFormat="1" ht="15.75" customHeight="1">
      <c r="A325" s="587"/>
      <c r="B325" s="591"/>
      <c r="C325" s="589"/>
      <c r="D325" s="592"/>
      <c r="E325" s="248" t="s">
        <v>63</v>
      </c>
      <c r="F325" s="249">
        <f>SUM(F322:F324)</f>
        <v>2.9</v>
      </c>
      <c r="G325" s="248"/>
      <c r="H325" s="248" t="s">
        <v>63</v>
      </c>
      <c r="I325" s="249"/>
      <c r="J325" s="249">
        <f>SUM(J322:J324)</f>
        <v>2.9</v>
      </c>
      <c r="K325" s="250"/>
    </row>
    <row r="326" spans="1:11" ht="15.75" customHeight="1">
      <c r="A326" s="587">
        <v>12</v>
      </c>
      <c r="B326" s="588" t="s">
        <v>236</v>
      </c>
      <c r="C326" s="589">
        <v>2.83</v>
      </c>
      <c r="D326" s="592" t="s">
        <v>591</v>
      </c>
      <c r="E326" s="246" t="s">
        <v>132</v>
      </c>
      <c r="F326" s="245">
        <v>2.827</v>
      </c>
      <c r="G326" s="245" t="s">
        <v>201</v>
      </c>
      <c r="H326" s="246" t="s">
        <v>132</v>
      </c>
      <c r="I326" s="245"/>
      <c r="J326" s="245">
        <v>2.83</v>
      </c>
      <c r="K326" s="247" t="s">
        <v>833</v>
      </c>
    </row>
    <row r="327" spans="1:11" ht="15.75" customHeight="1">
      <c r="A327" s="587"/>
      <c r="B327" s="588"/>
      <c r="C327" s="589"/>
      <c r="D327" s="592"/>
      <c r="E327" s="246" t="s">
        <v>133</v>
      </c>
      <c r="F327" s="245"/>
      <c r="G327" s="246"/>
      <c r="H327" s="246" t="s">
        <v>133</v>
      </c>
      <c r="I327" s="245"/>
      <c r="J327" s="245"/>
      <c r="K327" s="247"/>
    </row>
    <row r="328" spans="1:11" ht="15.75" customHeight="1">
      <c r="A328" s="587"/>
      <c r="B328" s="588"/>
      <c r="C328" s="589"/>
      <c r="D328" s="592"/>
      <c r="E328" s="246" t="s">
        <v>134</v>
      </c>
      <c r="F328" s="245"/>
      <c r="G328" s="246"/>
      <c r="H328" s="246" t="s">
        <v>134</v>
      </c>
      <c r="I328" s="245"/>
      <c r="J328" s="245"/>
      <c r="K328" s="247"/>
    </row>
    <row r="329" spans="1:11" s="251" customFormat="1" ht="15.75" customHeight="1">
      <c r="A329" s="587"/>
      <c r="B329" s="588"/>
      <c r="C329" s="589"/>
      <c r="D329" s="592"/>
      <c r="E329" s="248" t="s">
        <v>63</v>
      </c>
      <c r="F329" s="249">
        <f>SUM(F326:F328)</f>
        <v>2.827</v>
      </c>
      <c r="G329" s="248"/>
      <c r="H329" s="248" t="s">
        <v>63</v>
      </c>
      <c r="I329" s="249"/>
      <c r="J329" s="249">
        <f>SUM(J326:J328)</f>
        <v>2.83</v>
      </c>
      <c r="K329" s="250"/>
    </row>
    <row r="330" spans="1:11" ht="18" customHeight="1">
      <c r="A330" s="587">
        <v>13</v>
      </c>
      <c r="B330" s="588" t="s">
        <v>237</v>
      </c>
      <c r="C330" s="589">
        <v>2.73</v>
      </c>
      <c r="D330" s="592" t="s">
        <v>592</v>
      </c>
      <c r="E330" s="246" t="s">
        <v>132</v>
      </c>
      <c r="F330" s="245">
        <v>2.73229</v>
      </c>
      <c r="G330" s="245" t="s">
        <v>201</v>
      </c>
      <c r="H330" s="246" t="s">
        <v>132</v>
      </c>
      <c r="I330" s="245"/>
      <c r="J330" s="245">
        <v>2.73</v>
      </c>
      <c r="K330" s="247" t="s">
        <v>833</v>
      </c>
    </row>
    <row r="331" spans="1:11" ht="16.5">
      <c r="A331" s="587"/>
      <c r="B331" s="588"/>
      <c r="C331" s="589"/>
      <c r="D331" s="592"/>
      <c r="E331" s="246" t="s">
        <v>133</v>
      </c>
      <c r="F331" s="245"/>
      <c r="G331" s="246"/>
      <c r="H331" s="246" t="s">
        <v>133</v>
      </c>
      <c r="I331" s="245"/>
      <c r="J331" s="245"/>
      <c r="K331" s="247"/>
    </row>
    <row r="332" spans="1:11" ht="16.5">
      <c r="A332" s="587"/>
      <c r="B332" s="588"/>
      <c r="C332" s="589"/>
      <c r="D332" s="592"/>
      <c r="E332" s="246" t="s">
        <v>134</v>
      </c>
      <c r="F332" s="245"/>
      <c r="G332" s="246"/>
      <c r="H332" s="246" t="s">
        <v>134</v>
      </c>
      <c r="I332" s="245"/>
      <c r="J332" s="245"/>
      <c r="K332" s="247"/>
    </row>
    <row r="333" spans="1:11" s="251" customFormat="1" ht="15" customHeight="1">
      <c r="A333" s="587"/>
      <c r="B333" s="588"/>
      <c r="C333" s="589"/>
      <c r="D333" s="592"/>
      <c r="E333" s="248" t="s">
        <v>63</v>
      </c>
      <c r="F333" s="249">
        <f>SUM(F330:F332)</f>
        <v>2.73229</v>
      </c>
      <c r="G333" s="248"/>
      <c r="H333" s="248" t="s">
        <v>63</v>
      </c>
      <c r="I333" s="249"/>
      <c r="J333" s="249">
        <f>SUM(J330:J332)</f>
        <v>2.73</v>
      </c>
      <c r="K333" s="250"/>
    </row>
    <row r="334" spans="1:11" ht="18" customHeight="1">
      <c r="A334" s="587">
        <v>14</v>
      </c>
      <c r="B334" s="588" t="s">
        <v>238</v>
      </c>
      <c r="C334" s="589">
        <v>5</v>
      </c>
      <c r="D334" s="592" t="s">
        <v>593</v>
      </c>
      <c r="E334" s="246" t="s">
        <v>132</v>
      </c>
      <c r="F334" s="245">
        <v>4.997</v>
      </c>
      <c r="G334" s="245" t="s">
        <v>140</v>
      </c>
      <c r="H334" s="246" t="s">
        <v>132</v>
      </c>
      <c r="I334" s="245"/>
      <c r="J334" s="245">
        <v>5</v>
      </c>
      <c r="K334" s="247" t="s">
        <v>833</v>
      </c>
    </row>
    <row r="335" spans="1:11" ht="16.5">
      <c r="A335" s="587"/>
      <c r="B335" s="588"/>
      <c r="C335" s="589"/>
      <c r="D335" s="592"/>
      <c r="E335" s="246" t="s">
        <v>133</v>
      </c>
      <c r="F335" s="245"/>
      <c r="G335" s="246"/>
      <c r="H335" s="246" t="s">
        <v>133</v>
      </c>
      <c r="I335" s="245"/>
      <c r="J335" s="245"/>
      <c r="K335" s="247"/>
    </row>
    <row r="336" spans="1:11" ht="16.5">
      <c r="A336" s="587"/>
      <c r="B336" s="588"/>
      <c r="C336" s="589"/>
      <c r="D336" s="592"/>
      <c r="E336" s="246" t="s">
        <v>134</v>
      </c>
      <c r="F336" s="245"/>
      <c r="G336" s="246"/>
      <c r="H336" s="246" t="s">
        <v>134</v>
      </c>
      <c r="I336" s="245"/>
      <c r="J336" s="245"/>
      <c r="K336" s="247"/>
    </row>
    <row r="337" spans="1:11" s="251" customFormat="1" ht="15" customHeight="1">
      <c r="A337" s="587"/>
      <c r="B337" s="588"/>
      <c r="C337" s="589"/>
      <c r="D337" s="592"/>
      <c r="E337" s="248" t="s">
        <v>63</v>
      </c>
      <c r="F337" s="249">
        <f>SUM(F334:F336)</f>
        <v>4.997</v>
      </c>
      <c r="G337" s="248"/>
      <c r="H337" s="248" t="s">
        <v>63</v>
      </c>
      <c r="I337" s="249"/>
      <c r="J337" s="249">
        <f>SUM(J334:J336)</f>
        <v>5</v>
      </c>
      <c r="K337" s="250"/>
    </row>
    <row r="338" spans="1:11" ht="18" customHeight="1">
      <c r="A338" s="587">
        <v>15</v>
      </c>
      <c r="B338" s="588" t="s">
        <v>239</v>
      </c>
      <c r="C338" s="589">
        <v>4.99</v>
      </c>
      <c r="D338" s="592" t="s">
        <v>594</v>
      </c>
      <c r="E338" s="246" t="s">
        <v>132</v>
      </c>
      <c r="F338" s="245">
        <v>4.98935</v>
      </c>
      <c r="G338" s="245" t="s">
        <v>140</v>
      </c>
      <c r="H338" s="246" t="s">
        <v>132</v>
      </c>
      <c r="I338" s="245"/>
      <c r="J338" s="245">
        <v>4.99</v>
      </c>
      <c r="K338" s="247" t="s">
        <v>833</v>
      </c>
    </row>
    <row r="339" spans="1:11" ht="16.5">
      <c r="A339" s="587"/>
      <c r="B339" s="588"/>
      <c r="C339" s="589"/>
      <c r="D339" s="592"/>
      <c r="E339" s="246" t="s">
        <v>133</v>
      </c>
      <c r="F339" s="245"/>
      <c r="G339" s="246"/>
      <c r="H339" s="246" t="s">
        <v>133</v>
      </c>
      <c r="I339" s="245"/>
      <c r="J339" s="245"/>
      <c r="K339" s="247"/>
    </row>
    <row r="340" spans="1:11" ht="16.5">
      <c r="A340" s="587"/>
      <c r="B340" s="588"/>
      <c r="C340" s="589"/>
      <c r="D340" s="592"/>
      <c r="E340" s="246" t="s">
        <v>134</v>
      </c>
      <c r="F340" s="245"/>
      <c r="G340" s="246"/>
      <c r="H340" s="246" t="s">
        <v>134</v>
      </c>
      <c r="I340" s="245"/>
      <c r="J340" s="245"/>
      <c r="K340" s="247"/>
    </row>
    <row r="341" spans="1:11" s="251" customFormat="1" ht="15" customHeight="1">
      <c r="A341" s="587"/>
      <c r="B341" s="588"/>
      <c r="C341" s="589"/>
      <c r="D341" s="592"/>
      <c r="E341" s="248" t="s">
        <v>63</v>
      </c>
      <c r="F341" s="249">
        <f>SUM(F338:F340)</f>
        <v>4.98935</v>
      </c>
      <c r="G341" s="248"/>
      <c r="H341" s="248" t="s">
        <v>63</v>
      </c>
      <c r="I341" s="249"/>
      <c r="J341" s="249">
        <f>SUM(J338:J340)</f>
        <v>4.99</v>
      </c>
      <c r="K341" s="250"/>
    </row>
    <row r="342" spans="1:11" ht="14.25" customHeight="1">
      <c r="A342" s="587">
        <v>16</v>
      </c>
      <c r="B342" s="588" t="s">
        <v>595</v>
      </c>
      <c r="C342" s="589">
        <v>4.97</v>
      </c>
      <c r="D342" s="592" t="s">
        <v>596</v>
      </c>
      <c r="E342" s="246" t="s">
        <v>132</v>
      </c>
      <c r="F342" s="245">
        <v>4.973</v>
      </c>
      <c r="G342" s="245" t="s">
        <v>140</v>
      </c>
      <c r="H342" s="246" t="s">
        <v>132</v>
      </c>
      <c r="I342" s="245"/>
      <c r="J342" s="245">
        <v>4.97</v>
      </c>
      <c r="K342" s="247" t="s">
        <v>833</v>
      </c>
    </row>
    <row r="343" spans="1:11" ht="14.25" customHeight="1">
      <c r="A343" s="587"/>
      <c r="B343" s="588"/>
      <c r="C343" s="589"/>
      <c r="D343" s="592"/>
      <c r="E343" s="246" t="s">
        <v>133</v>
      </c>
      <c r="F343" s="245"/>
      <c r="G343" s="246"/>
      <c r="H343" s="246" t="s">
        <v>133</v>
      </c>
      <c r="I343" s="245"/>
      <c r="J343" s="245"/>
      <c r="K343" s="247"/>
    </row>
    <row r="344" spans="1:11" ht="14.25" customHeight="1">
      <c r="A344" s="587"/>
      <c r="B344" s="588"/>
      <c r="C344" s="589"/>
      <c r="D344" s="592"/>
      <c r="E344" s="246" t="s">
        <v>134</v>
      </c>
      <c r="F344" s="245"/>
      <c r="G344" s="246"/>
      <c r="H344" s="246" t="s">
        <v>134</v>
      </c>
      <c r="I344" s="245"/>
      <c r="J344" s="245"/>
      <c r="K344" s="247"/>
    </row>
    <row r="345" spans="1:11" s="251" customFormat="1" ht="14.25" customHeight="1">
      <c r="A345" s="587"/>
      <c r="B345" s="588"/>
      <c r="C345" s="589"/>
      <c r="D345" s="592"/>
      <c r="E345" s="248" t="s">
        <v>63</v>
      </c>
      <c r="F345" s="249">
        <f>SUM(F342:F344)</f>
        <v>4.973</v>
      </c>
      <c r="G345" s="248"/>
      <c r="H345" s="248" t="s">
        <v>63</v>
      </c>
      <c r="I345" s="249"/>
      <c r="J345" s="249">
        <f>SUM(J342:J344)</f>
        <v>4.97</v>
      </c>
      <c r="K345" s="250"/>
    </row>
    <row r="346" spans="1:11" s="251" customFormat="1" ht="14.25" customHeight="1">
      <c r="A346" s="587">
        <v>17</v>
      </c>
      <c r="B346" s="588" t="s">
        <v>597</v>
      </c>
      <c r="C346" s="589">
        <v>131.73</v>
      </c>
      <c r="D346" s="592" t="s">
        <v>598</v>
      </c>
      <c r="E346" s="246" t="s">
        <v>132</v>
      </c>
      <c r="F346" s="245">
        <v>238.35</v>
      </c>
      <c r="G346" s="245" t="s">
        <v>116</v>
      </c>
      <c r="H346" s="246" t="s">
        <v>132</v>
      </c>
      <c r="I346" s="245">
        <v>155.21</v>
      </c>
      <c r="J346" s="245">
        <v>83.14</v>
      </c>
      <c r="K346" s="247" t="s">
        <v>833</v>
      </c>
    </row>
    <row r="347" spans="1:11" s="251" customFormat="1" ht="14.25" customHeight="1">
      <c r="A347" s="587"/>
      <c r="B347" s="588"/>
      <c r="C347" s="589"/>
      <c r="D347" s="592"/>
      <c r="E347" s="246" t="s">
        <v>133</v>
      </c>
      <c r="F347" s="245">
        <v>31.62</v>
      </c>
      <c r="G347" s="246" t="s">
        <v>531</v>
      </c>
      <c r="H347" s="246" t="s">
        <v>133</v>
      </c>
      <c r="I347" s="245">
        <v>19.08</v>
      </c>
      <c r="J347" s="245">
        <v>12.54</v>
      </c>
      <c r="K347" s="247"/>
    </row>
    <row r="348" spans="1:11" s="251" customFormat="1" ht="14.25" customHeight="1">
      <c r="A348" s="587"/>
      <c r="B348" s="588"/>
      <c r="C348" s="589"/>
      <c r="D348" s="592"/>
      <c r="E348" s="246" t="s">
        <v>134</v>
      </c>
      <c r="F348" s="245">
        <v>54.05</v>
      </c>
      <c r="G348" s="246" t="s">
        <v>532</v>
      </c>
      <c r="H348" s="246" t="s">
        <v>134</v>
      </c>
      <c r="I348" s="245">
        <v>18</v>
      </c>
      <c r="J348" s="245">
        <v>36.05</v>
      </c>
      <c r="K348" s="247"/>
    </row>
    <row r="349" spans="1:11" s="251" customFormat="1" ht="14.25" customHeight="1">
      <c r="A349" s="587"/>
      <c r="B349" s="588"/>
      <c r="C349" s="589"/>
      <c r="D349" s="592"/>
      <c r="E349" s="248" t="s">
        <v>63</v>
      </c>
      <c r="F349" s="249">
        <f>SUM(F346:F348)</f>
        <v>324.02</v>
      </c>
      <c r="G349" s="248"/>
      <c r="H349" s="248" t="s">
        <v>63</v>
      </c>
      <c r="I349" s="249">
        <f>SUM(I346:I348)</f>
        <v>192.29000000000002</v>
      </c>
      <c r="J349" s="249">
        <f>SUM(J346:J348)</f>
        <v>131.73000000000002</v>
      </c>
      <c r="K349" s="250"/>
    </row>
    <row r="350" spans="1:11" s="251" customFormat="1" ht="17.25" customHeight="1">
      <c r="A350" s="244"/>
      <c r="B350" s="255" t="s">
        <v>28</v>
      </c>
      <c r="C350" s="249">
        <f>SUM(C282:C349)</f>
        <v>306.4200000000001</v>
      </c>
      <c r="D350" s="245"/>
      <c r="E350" s="248"/>
      <c r="F350" s="249"/>
      <c r="G350" s="248"/>
      <c r="H350" s="250"/>
      <c r="I350" s="249"/>
      <c r="J350" s="249">
        <f>SUM(J349,J345,J341,J337,J333,J329,J325,J321,J305,J301,J297,J293,J289,J285)</f>
        <v>261.249</v>
      </c>
      <c r="K350" s="248"/>
    </row>
    <row r="351" spans="1:11" s="251" customFormat="1" ht="15" customHeight="1">
      <c r="A351" s="590" t="s">
        <v>152</v>
      </c>
      <c r="B351" s="590"/>
      <c r="C351" s="590"/>
      <c r="D351" s="250"/>
      <c r="E351" s="248"/>
      <c r="F351" s="249"/>
      <c r="G351" s="248"/>
      <c r="H351" s="250"/>
      <c r="I351" s="249"/>
      <c r="J351" s="249"/>
      <c r="K351" s="250"/>
    </row>
    <row r="352" spans="1:11" ht="15" customHeight="1">
      <c r="A352" s="587">
        <v>1</v>
      </c>
      <c r="B352" s="588" t="s">
        <v>240</v>
      </c>
      <c r="C352" s="589">
        <v>0.79</v>
      </c>
      <c r="D352" s="589" t="s">
        <v>599</v>
      </c>
      <c r="E352" s="246" t="s">
        <v>132</v>
      </c>
      <c r="F352" s="245">
        <v>4.74</v>
      </c>
      <c r="G352" s="245" t="s">
        <v>140</v>
      </c>
      <c r="H352" s="245" t="s">
        <v>132</v>
      </c>
      <c r="I352" s="245">
        <v>3.95</v>
      </c>
      <c r="J352" s="245">
        <v>0.79</v>
      </c>
      <c r="K352" s="247"/>
    </row>
    <row r="353" spans="1:11" ht="15" customHeight="1">
      <c r="A353" s="587"/>
      <c r="B353" s="588"/>
      <c r="C353" s="589"/>
      <c r="D353" s="589"/>
      <c r="E353" s="246" t="s">
        <v>133</v>
      </c>
      <c r="F353" s="245">
        <v>0.47</v>
      </c>
      <c r="G353" s="246" t="s">
        <v>139</v>
      </c>
      <c r="H353" s="246" t="s">
        <v>133</v>
      </c>
      <c r="I353" s="245">
        <v>0.47</v>
      </c>
      <c r="J353" s="245"/>
      <c r="K353" s="247"/>
    </row>
    <row r="354" spans="1:11" ht="15" customHeight="1">
      <c r="A354" s="587"/>
      <c r="B354" s="588"/>
      <c r="C354" s="589"/>
      <c r="D354" s="589"/>
      <c r="E354" s="246" t="s">
        <v>134</v>
      </c>
      <c r="F354" s="245">
        <v>0.47</v>
      </c>
      <c r="G354" s="246" t="s">
        <v>128</v>
      </c>
      <c r="H354" s="246" t="s">
        <v>134</v>
      </c>
      <c r="I354" s="245">
        <v>0.47</v>
      </c>
      <c r="J354" s="245"/>
      <c r="K354" s="247"/>
    </row>
    <row r="355" spans="1:11" s="251" customFormat="1" ht="15" customHeight="1">
      <c r="A355" s="587"/>
      <c r="B355" s="588"/>
      <c r="C355" s="589"/>
      <c r="D355" s="589"/>
      <c r="E355" s="248" t="s">
        <v>63</v>
      </c>
      <c r="F355" s="249">
        <f>SUM(F352:F354)</f>
        <v>5.68</v>
      </c>
      <c r="G355" s="248"/>
      <c r="H355" s="248" t="s">
        <v>63</v>
      </c>
      <c r="I355" s="249">
        <f>SUM(I352:I354)</f>
        <v>4.89</v>
      </c>
      <c r="J355" s="249">
        <f>SUM(J352:J354)</f>
        <v>0.79</v>
      </c>
      <c r="K355" s="250"/>
    </row>
    <row r="356" spans="1:11" ht="15.75" customHeight="1">
      <c r="A356" s="587">
        <v>2</v>
      </c>
      <c r="B356" s="588" t="s">
        <v>241</v>
      </c>
      <c r="C356" s="589">
        <v>5.97</v>
      </c>
      <c r="D356" s="589" t="s">
        <v>600</v>
      </c>
      <c r="E356" s="246" t="s">
        <v>132</v>
      </c>
      <c r="F356" s="245">
        <v>5.97</v>
      </c>
      <c r="G356" s="245" t="s">
        <v>116</v>
      </c>
      <c r="H356" s="246" t="s">
        <v>132</v>
      </c>
      <c r="I356" s="245"/>
      <c r="J356" s="245">
        <v>5.97</v>
      </c>
      <c r="K356" s="247" t="s">
        <v>833</v>
      </c>
    </row>
    <row r="357" spans="1:11" ht="15.75" customHeight="1">
      <c r="A357" s="587"/>
      <c r="B357" s="588"/>
      <c r="C357" s="589"/>
      <c r="D357" s="589"/>
      <c r="E357" s="246" t="s">
        <v>133</v>
      </c>
      <c r="F357" s="245"/>
      <c r="G357" s="246"/>
      <c r="H357" s="246" t="s">
        <v>133</v>
      </c>
      <c r="I357" s="245"/>
      <c r="J357" s="245"/>
      <c r="K357" s="247"/>
    </row>
    <row r="358" spans="1:11" ht="15.75" customHeight="1">
      <c r="A358" s="587"/>
      <c r="B358" s="588"/>
      <c r="C358" s="589"/>
      <c r="D358" s="589"/>
      <c r="E358" s="246" t="s">
        <v>134</v>
      </c>
      <c r="F358" s="245"/>
      <c r="G358" s="246"/>
      <c r="H358" s="246" t="s">
        <v>134</v>
      </c>
      <c r="I358" s="245"/>
      <c r="J358" s="245"/>
      <c r="K358" s="247"/>
    </row>
    <row r="359" spans="1:11" s="251" customFormat="1" ht="15" customHeight="1">
      <c r="A359" s="587"/>
      <c r="B359" s="588"/>
      <c r="C359" s="589"/>
      <c r="D359" s="589"/>
      <c r="E359" s="248" t="s">
        <v>63</v>
      </c>
      <c r="F359" s="249">
        <f>SUM(F356:F358)</f>
        <v>5.97</v>
      </c>
      <c r="G359" s="248"/>
      <c r="H359" s="248" t="s">
        <v>63</v>
      </c>
      <c r="I359" s="249"/>
      <c r="J359" s="249">
        <f>SUM(J356:J358)</f>
        <v>5.97</v>
      </c>
      <c r="K359" s="250"/>
    </row>
    <row r="360" spans="1:11" ht="15" customHeight="1">
      <c r="A360" s="587">
        <v>3</v>
      </c>
      <c r="B360" s="588" t="s">
        <v>242</v>
      </c>
      <c r="C360" s="589">
        <v>6.08</v>
      </c>
      <c r="D360" s="589" t="s">
        <v>601</v>
      </c>
      <c r="E360" s="246" t="s">
        <v>132</v>
      </c>
      <c r="F360" s="245">
        <v>6.08</v>
      </c>
      <c r="G360" s="245" t="s">
        <v>64</v>
      </c>
      <c r="H360" s="246" t="s">
        <v>132</v>
      </c>
      <c r="I360" s="245"/>
      <c r="J360" s="245">
        <v>6.08</v>
      </c>
      <c r="K360" s="247" t="s">
        <v>833</v>
      </c>
    </row>
    <row r="361" spans="1:11" ht="15" customHeight="1">
      <c r="A361" s="587"/>
      <c r="B361" s="588"/>
      <c r="C361" s="589"/>
      <c r="D361" s="589"/>
      <c r="E361" s="246" t="s">
        <v>133</v>
      </c>
      <c r="F361" s="245"/>
      <c r="G361" s="246"/>
      <c r="H361" s="246" t="s">
        <v>133</v>
      </c>
      <c r="I361" s="245"/>
      <c r="J361" s="245"/>
      <c r="K361" s="247"/>
    </row>
    <row r="362" spans="1:11" ht="15" customHeight="1">
      <c r="A362" s="587"/>
      <c r="B362" s="588"/>
      <c r="C362" s="589"/>
      <c r="D362" s="589"/>
      <c r="E362" s="246" t="s">
        <v>134</v>
      </c>
      <c r="F362" s="245"/>
      <c r="G362" s="246"/>
      <c r="H362" s="246" t="s">
        <v>134</v>
      </c>
      <c r="I362" s="245"/>
      <c r="J362" s="245"/>
      <c r="K362" s="247"/>
    </row>
    <row r="363" spans="1:11" s="251" customFormat="1" ht="15" customHeight="1">
      <c r="A363" s="587"/>
      <c r="B363" s="588"/>
      <c r="C363" s="589"/>
      <c r="D363" s="589"/>
      <c r="E363" s="248" t="s">
        <v>63</v>
      </c>
      <c r="F363" s="249">
        <f>SUM(F360:F362)</f>
        <v>6.08</v>
      </c>
      <c r="G363" s="248"/>
      <c r="H363" s="248" t="s">
        <v>63</v>
      </c>
      <c r="I363" s="249"/>
      <c r="J363" s="249">
        <f>SUM(J360:J362)</f>
        <v>6.08</v>
      </c>
      <c r="K363" s="250"/>
    </row>
    <row r="364" spans="1:11" ht="14.25" customHeight="1">
      <c r="A364" s="587">
        <v>4</v>
      </c>
      <c r="B364" s="588" t="s">
        <v>243</v>
      </c>
      <c r="C364" s="589">
        <v>3.7</v>
      </c>
      <c r="D364" s="589"/>
      <c r="E364" s="246" t="s">
        <v>132</v>
      </c>
      <c r="F364" s="245"/>
      <c r="G364" s="245" t="s">
        <v>64</v>
      </c>
      <c r="H364" s="246" t="s">
        <v>132</v>
      </c>
      <c r="I364" s="256"/>
      <c r="J364" s="245"/>
      <c r="K364" s="247" t="s">
        <v>833</v>
      </c>
    </row>
    <row r="365" spans="1:11" ht="14.25" customHeight="1">
      <c r="A365" s="587"/>
      <c r="B365" s="588"/>
      <c r="C365" s="589"/>
      <c r="D365" s="589"/>
      <c r="E365" s="246" t="s">
        <v>133</v>
      </c>
      <c r="F365" s="245"/>
      <c r="G365" s="246"/>
      <c r="H365" s="246" t="s">
        <v>133</v>
      </c>
      <c r="I365" s="256"/>
      <c r="J365" s="245"/>
      <c r="K365" s="247"/>
    </row>
    <row r="366" spans="1:11" ht="14.25" customHeight="1">
      <c r="A366" s="587"/>
      <c r="B366" s="588"/>
      <c r="C366" s="589"/>
      <c r="D366" s="589"/>
      <c r="E366" s="246" t="s">
        <v>134</v>
      </c>
      <c r="F366" s="245"/>
      <c r="G366" s="246"/>
      <c r="H366" s="246" t="s">
        <v>134</v>
      </c>
      <c r="I366" s="256"/>
      <c r="J366" s="245"/>
      <c r="K366" s="247"/>
    </row>
    <row r="367" spans="1:11" s="251" customFormat="1" ht="14.25" customHeight="1">
      <c r="A367" s="587"/>
      <c r="B367" s="588"/>
      <c r="C367" s="589"/>
      <c r="D367" s="589"/>
      <c r="E367" s="248" t="s">
        <v>63</v>
      </c>
      <c r="F367" s="249"/>
      <c r="G367" s="248"/>
      <c r="H367" s="248" t="s">
        <v>63</v>
      </c>
      <c r="I367" s="249"/>
      <c r="J367" s="249"/>
      <c r="K367" s="250"/>
    </row>
    <row r="368" spans="1:11" ht="15.75" customHeight="1">
      <c r="A368" s="587">
        <v>5</v>
      </c>
      <c r="B368" s="591" t="s">
        <v>244</v>
      </c>
      <c r="C368" s="589">
        <v>17.49</v>
      </c>
      <c r="D368" s="589" t="s">
        <v>602</v>
      </c>
      <c r="E368" s="246" t="s">
        <v>132</v>
      </c>
      <c r="F368" s="245">
        <v>13.23</v>
      </c>
      <c r="G368" s="245" t="s">
        <v>50</v>
      </c>
      <c r="H368" s="246" t="s">
        <v>132</v>
      </c>
      <c r="J368" s="245">
        <v>13.26</v>
      </c>
      <c r="K368" s="247" t="s">
        <v>833</v>
      </c>
    </row>
    <row r="369" spans="1:11" ht="15.75" customHeight="1">
      <c r="A369" s="587"/>
      <c r="B369" s="591"/>
      <c r="C369" s="589"/>
      <c r="D369" s="589"/>
      <c r="E369" s="246" t="s">
        <v>133</v>
      </c>
      <c r="F369" s="245">
        <v>1.2</v>
      </c>
      <c r="G369" s="246" t="s">
        <v>531</v>
      </c>
      <c r="H369" s="246" t="s">
        <v>133</v>
      </c>
      <c r="J369" s="245">
        <v>1.21</v>
      </c>
      <c r="K369" s="247"/>
    </row>
    <row r="370" spans="1:11" ht="15.75" customHeight="1">
      <c r="A370" s="587"/>
      <c r="B370" s="591"/>
      <c r="C370" s="589"/>
      <c r="D370" s="589"/>
      <c r="E370" s="246" t="s">
        <v>134</v>
      </c>
      <c r="F370" s="245">
        <v>3.01</v>
      </c>
      <c r="G370" s="246" t="s">
        <v>532</v>
      </c>
      <c r="H370" s="246" t="s">
        <v>134</v>
      </c>
      <c r="J370" s="245">
        <v>3.02</v>
      </c>
      <c r="K370" s="247"/>
    </row>
    <row r="371" spans="1:11" s="251" customFormat="1" ht="15.75" customHeight="1">
      <c r="A371" s="587"/>
      <c r="B371" s="591"/>
      <c r="C371" s="589"/>
      <c r="D371" s="589"/>
      <c r="E371" s="248" t="s">
        <v>63</v>
      </c>
      <c r="F371" s="249">
        <f>SUM(F368:F370)</f>
        <v>17.439999999999998</v>
      </c>
      <c r="G371" s="248"/>
      <c r="H371" s="248" t="s">
        <v>63</v>
      </c>
      <c r="J371" s="249">
        <f>SUM(J368:J370)</f>
        <v>17.49</v>
      </c>
      <c r="K371" s="250"/>
    </row>
    <row r="372" spans="1:11" ht="14.25" customHeight="1">
      <c r="A372" s="587">
        <v>6</v>
      </c>
      <c r="B372" s="588" t="s">
        <v>245</v>
      </c>
      <c r="C372" s="589">
        <v>21.86</v>
      </c>
      <c r="D372" s="589" t="s">
        <v>603</v>
      </c>
      <c r="E372" s="246" t="s">
        <v>132</v>
      </c>
      <c r="F372" s="245">
        <v>19.45</v>
      </c>
      <c r="G372" s="245" t="s">
        <v>119</v>
      </c>
      <c r="H372" s="246" t="s">
        <v>132</v>
      </c>
      <c r="I372" s="245">
        <v>2.45</v>
      </c>
      <c r="J372" s="245">
        <v>17</v>
      </c>
      <c r="K372" s="247"/>
    </row>
    <row r="373" spans="1:11" ht="14.25" customHeight="1">
      <c r="A373" s="587"/>
      <c r="B373" s="588"/>
      <c r="C373" s="589"/>
      <c r="D373" s="589"/>
      <c r="E373" s="246" t="s">
        <v>133</v>
      </c>
      <c r="F373" s="245">
        <v>1.94</v>
      </c>
      <c r="G373" s="246" t="s">
        <v>127</v>
      </c>
      <c r="H373" s="246" t="s">
        <v>133</v>
      </c>
      <c r="I373" s="245"/>
      <c r="J373" s="245">
        <v>1.94</v>
      </c>
      <c r="K373" s="247"/>
    </row>
    <row r="374" spans="1:11" ht="14.25" customHeight="1">
      <c r="A374" s="587"/>
      <c r="B374" s="588"/>
      <c r="C374" s="589"/>
      <c r="D374" s="589"/>
      <c r="E374" s="246" t="s">
        <v>134</v>
      </c>
      <c r="F374" s="245">
        <v>2.92</v>
      </c>
      <c r="G374" s="245" t="s">
        <v>128</v>
      </c>
      <c r="H374" s="246" t="s">
        <v>134</v>
      </c>
      <c r="I374" s="245"/>
      <c r="J374" s="245">
        <v>2.92</v>
      </c>
      <c r="K374" s="247"/>
    </row>
    <row r="375" spans="1:11" s="251" customFormat="1" ht="14.25" customHeight="1">
      <c r="A375" s="587"/>
      <c r="B375" s="588"/>
      <c r="C375" s="589"/>
      <c r="D375" s="589"/>
      <c r="E375" s="248" t="s">
        <v>63</v>
      </c>
      <c r="F375" s="249">
        <f>SUM(F372:F374)</f>
        <v>24.310000000000002</v>
      </c>
      <c r="G375" s="248"/>
      <c r="H375" s="248" t="s">
        <v>63</v>
      </c>
      <c r="I375" s="249">
        <f>SUM(I372:I374)</f>
        <v>2.45</v>
      </c>
      <c r="J375" s="249">
        <f>SUM(J372:J374)</f>
        <v>21.86</v>
      </c>
      <c r="K375" s="250"/>
    </row>
    <row r="376" spans="1:11" ht="15" customHeight="1">
      <c r="A376" s="587">
        <v>7</v>
      </c>
      <c r="B376" s="588" t="s">
        <v>246</v>
      </c>
      <c r="C376" s="589">
        <v>15.13</v>
      </c>
      <c r="D376" s="589"/>
      <c r="E376" s="246" t="s">
        <v>132</v>
      </c>
      <c r="F376" s="245"/>
      <c r="G376" s="245" t="s">
        <v>64</v>
      </c>
      <c r="H376" s="246" t="s">
        <v>132</v>
      </c>
      <c r="I376" s="245"/>
      <c r="J376" s="245"/>
      <c r="K376" s="247"/>
    </row>
    <row r="377" spans="1:11" ht="15" customHeight="1">
      <c r="A377" s="587"/>
      <c r="B377" s="588"/>
      <c r="C377" s="589"/>
      <c r="D377" s="589"/>
      <c r="E377" s="246" t="s">
        <v>133</v>
      </c>
      <c r="F377" s="245"/>
      <c r="G377" s="246"/>
      <c r="H377" s="246" t="s">
        <v>133</v>
      </c>
      <c r="I377" s="245"/>
      <c r="J377" s="245"/>
      <c r="K377" s="247"/>
    </row>
    <row r="378" spans="1:11" ht="15" customHeight="1">
      <c r="A378" s="587"/>
      <c r="B378" s="588"/>
      <c r="C378" s="589"/>
      <c r="D378" s="589"/>
      <c r="E378" s="246" t="s">
        <v>134</v>
      </c>
      <c r="F378" s="245"/>
      <c r="G378" s="246"/>
      <c r="H378" s="246" t="s">
        <v>134</v>
      </c>
      <c r="I378" s="245"/>
      <c r="J378" s="245"/>
      <c r="K378" s="247"/>
    </row>
    <row r="379" spans="1:11" s="251" customFormat="1" ht="15" customHeight="1">
      <c r="A379" s="587"/>
      <c r="B379" s="588"/>
      <c r="C379" s="589"/>
      <c r="D379" s="589"/>
      <c r="E379" s="248" t="s">
        <v>63</v>
      </c>
      <c r="F379" s="249"/>
      <c r="G379" s="248"/>
      <c r="H379" s="248" t="s">
        <v>63</v>
      </c>
      <c r="I379" s="249"/>
      <c r="J379" s="249"/>
      <c r="K379" s="250"/>
    </row>
    <row r="380" spans="1:11" ht="14.25" customHeight="1">
      <c r="A380" s="587">
        <v>8</v>
      </c>
      <c r="B380" s="588" t="s">
        <v>247</v>
      </c>
      <c r="C380" s="589">
        <v>6.07</v>
      </c>
      <c r="D380" s="589" t="s">
        <v>604</v>
      </c>
      <c r="E380" s="246" t="s">
        <v>132</v>
      </c>
      <c r="F380" s="245">
        <v>23.24</v>
      </c>
      <c r="G380" s="245" t="s">
        <v>53</v>
      </c>
      <c r="H380" s="246" t="s">
        <v>132</v>
      </c>
      <c r="I380" s="245">
        <v>15</v>
      </c>
      <c r="J380" s="245">
        <v>6.07</v>
      </c>
      <c r="K380" s="247"/>
    </row>
    <row r="381" spans="1:11" ht="14.25" customHeight="1">
      <c r="A381" s="587"/>
      <c r="B381" s="588"/>
      <c r="C381" s="589"/>
      <c r="D381" s="589"/>
      <c r="E381" s="246" t="s">
        <v>133</v>
      </c>
      <c r="F381" s="245">
        <v>2.32</v>
      </c>
      <c r="G381" s="246"/>
      <c r="H381" s="246" t="s">
        <v>133</v>
      </c>
      <c r="I381" s="245"/>
      <c r="J381" s="245"/>
      <c r="K381" s="247"/>
    </row>
    <row r="382" spans="1:11" ht="14.25" customHeight="1">
      <c r="A382" s="587"/>
      <c r="B382" s="588"/>
      <c r="C382" s="589"/>
      <c r="D382" s="589"/>
      <c r="E382" s="246" t="s">
        <v>134</v>
      </c>
      <c r="F382" s="245">
        <v>3.49</v>
      </c>
      <c r="G382" s="246"/>
      <c r="H382" s="246" t="s">
        <v>134</v>
      </c>
      <c r="I382" s="245"/>
      <c r="J382" s="245"/>
      <c r="K382" s="247"/>
    </row>
    <row r="383" spans="1:11" s="251" customFormat="1" ht="14.25" customHeight="1">
      <c r="A383" s="587"/>
      <c r="B383" s="588"/>
      <c r="C383" s="589"/>
      <c r="D383" s="589"/>
      <c r="E383" s="248" t="s">
        <v>63</v>
      </c>
      <c r="F383" s="249">
        <f>SUM(F380:F382)</f>
        <v>29.049999999999997</v>
      </c>
      <c r="G383" s="248"/>
      <c r="H383" s="248" t="s">
        <v>63</v>
      </c>
      <c r="I383" s="249">
        <f>SUM(I380:I382)</f>
        <v>15</v>
      </c>
      <c r="J383" s="249">
        <f>SUM(J380:J382)</f>
        <v>6.07</v>
      </c>
      <c r="K383" s="250"/>
    </row>
    <row r="384" spans="1:11" s="251" customFormat="1" ht="18" customHeight="1">
      <c r="A384" s="244"/>
      <c r="B384" s="255" t="s">
        <v>28</v>
      </c>
      <c r="C384" s="249">
        <f>SUM(C352:C383)</f>
        <v>77.09</v>
      </c>
      <c r="D384" s="245"/>
      <c r="E384" s="248"/>
      <c r="F384" s="249"/>
      <c r="G384" s="248"/>
      <c r="H384" s="250"/>
      <c r="I384" s="249"/>
      <c r="J384" s="249">
        <f>SUM(J383,J375,J371,J363,J359,J355)</f>
        <v>58.26</v>
      </c>
      <c r="K384" s="250"/>
    </row>
    <row r="385" spans="1:11" s="251" customFormat="1" ht="18" customHeight="1">
      <c r="A385" s="590" t="s">
        <v>248</v>
      </c>
      <c r="B385" s="590"/>
      <c r="C385" s="590"/>
      <c r="D385" s="245"/>
      <c r="E385" s="248"/>
      <c r="F385" s="249"/>
      <c r="G385" s="248"/>
      <c r="H385" s="250"/>
      <c r="I385" s="249"/>
      <c r="J385" s="249"/>
      <c r="K385" s="250"/>
    </row>
    <row r="386" spans="1:11" ht="18" customHeight="1">
      <c r="A386" s="587">
        <v>1</v>
      </c>
      <c r="B386" s="588" t="s">
        <v>249</v>
      </c>
      <c r="C386" s="589">
        <v>11.48</v>
      </c>
      <c r="D386" s="589" t="s">
        <v>605</v>
      </c>
      <c r="E386" s="246" t="s">
        <v>132</v>
      </c>
      <c r="F386" s="245">
        <v>41.2</v>
      </c>
      <c r="G386" s="245" t="s">
        <v>151</v>
      </c>
      <c r="H386" s="246" t="s">
        <v>132</v>
      </c>
      <c r="I386" s="245">
        <v>33.66</v>
      </c>
      <c r="J386" s="245">
        <v>7.7</v>
      </c>
      <c r="K386" s="247"/>
    </row>
    <row r="387" spans="1:11" ht="16.5">
      <c r="A387" s="587"/>
      <c r="B387" s="588"/>
      <c r="C387" s="589"/>
      <c r="D387" s="589"/>
      <c r="E387" s="246" t="s">
        <v>133</v>
      </c>
      <c r="F387" s="245">
        <v>4.12</v>
      </c>
      <c r="G387" s="246" t="s">
        <v>127</v>
      </c>
      <c r="H387" s="246" t="s">
        <v>133</v>
      </c>
      <c r="I387" s="245">
        <v>3.31</v>
      </c>
      <c r="J387" s="245">
        <v>0.81</v>
      </c>
      <c r="K387" s="247"/>
    </row>
    <row r="388" spans="1:11" ht="16.5">
      <c r="A388" s="587"/>
      <c r="B388" s="588"/>
      <c r="C388" s="589"/>
      <c r="D388" s="589"/>
      <c r="E388" s="246" t="s">
        <v>134</v>
      </c>
      <c r="F388" s="245">
        <v>7.58</v>
      </c>
      <c r="G388" s="246" t="s">
        <v>128</v>
      </c>
      <c r="H388" s="246" t="s">
        <v>134</v>
      </c>
      <c r="I388" s="245">
        <v>4.96</v>
      </c>
      <c r="J388" s="245">
        <v>2.97</v>
      </c>
      <c r="K388" s="247"/>
    </row>
    <row r="389" spans="1:11" s="251" customFormat="1" ht="18" customHeight="1">
      <c r="A389" s="587"/>
      <c r="B389" s="588"/>
      <c r="C389" s="589"/>
      <c r="D389" s="589"/>
      <c r="E389" s="248" t="s">
        <v>63</v>
      </c>
      <c r="F389" s="249">
        <f>SUM(F386:F388)</f>
        <v>52.9</v>
      </c>
      <c r="G389" s="248"/>
      <c r="H389" s="248" t="s">
        <v>63</v>
      </c>
      <c r="I389" s="249">
        <f>SUM(I386:I388)</f>
        <v>41.93</v>
      </c>
      <c r="J389" s="249">
        <f>SUM(J386:J388)</f>
        <v>11.48</v>
      </c>
      <c r="K389" s="250"/>
    </row>
    <row r="390" spans="1:11" ht="16.5">
      <c r="A390" s="246"/>
      <c r="B390" s="255" t="s">
        <v>28</v>
      </c>
      <c r="C390" s="249">
        <f>SUM(C386)</f>
        <v>11.48</v>
      </c>
      <c r="D390" s="257"/>
      <c r="E390" s="245"/>
      <c r="F390" s="245"/>
      <c r="G390" s="245"/>
      <c r="H390" s="258"/>
      <c r="I390" s="245"/>
      <c r="J390" s="249">
        <f>SUM(J389)</f>
        <v>11.48</v>
      </c>
      <c r="K390" s="247"/>
    </row>
    <row r="391" spans="1:11" ht="16.5">
      <c r="A391" s="246"/>
      <c r="B391" s="255" t="s">
        <v>579</v>
      </c>
      <c r="C391" s="249">
        <f>SUM(C390,C384,C350)</f>
        <v>394.99000000000007</v>
      </c>
      <c r="D391" s="257"/>
      <c r="E391" s="245"/>
      <c r="F391" s="245"/>
      <c r="G391" s="245"/>
      <c r="H391" s="258"/>
      <c r="I391" s="245"/>
      <c r="J391" s="249">
        <f>SUM(J390,J384,J350)</f>
        <v>330.98900000000003</v>
      </c>
      <c r="K391" s="246"/>
    </row>
    <row r="392" spans="1:3" ht="15.75">
      <c r="A392" s="259"/>
      <c r="B392" s="260"/>
      <c r="C392" s="261"/>
    </row>
    <row r="393" spans="1:3" ht="15.75">
      <c r="A393" s="259"/>
      <c r="B393" s="260"/>
      <c r="C393" s="261"/>
    </row>
    <row r="394" spans="1:3" ht="15.75">
      <c r="A394" s="259"/>
      <c r="B394" s="260"/>
      <c r="C394" s="261"/>
    </row>
    <row r="397" ht="15.75">
      <c r="B397" s="265"/>
    </row>
    <row r="398" ht="15.75">
      <c r="B398" s="265"/>
    </row>
    <row r="399" spans="2:3" ht="15.75">
      <c r="B399" s="265"/>
      <c r="C399" s="267"/>
    </row>
    <row r="400" spans="2:3" ht="15.75">
      <c r="B400" s="265"/>
      <c r="C400" s="267"/>
    </row>
    <row r="401" spans="2:3" ht="15.75">
      <c r="B401" s="265"/>
      <c r="C401" s="267"/>
    </row>
    <row r="402" spans="2:3" ht="15.75">
      <c r="B402" s="265"/>
      <c r="C402" s="267"/>
    </row>
    <row r="403" spans="2:3" ht="15.75">
      <c r="B403" s="265"/>
      <c r="C403" s="267"/>
    </row>
    <row r="404" spans="2:3" ht="15.75">
      <c r="B404" s="265"/>
      <c r="C404" s="267"/>
    </row>
    <row r="405" spans="2:3" ht="15.75">
      <c r="B405" s="265"/>
      <c r="C405" s="267"/>
    </row>
    <row r="406" spans="2:3" ht="15.75">
      <c r="B406" s="265"/>
      <c r="C406" s="267"/>
    </row>
    <row r="407" spans="2:3" ht="15.75">
      <c r="B407" s="265"/>
      <c r="C407" s="267"/>
    </row>
    <row r="408" spans="2:3" ht="15.75">
      <c r="B408" s="265"/>
      <c r="C408" s="267"/>
    </row>
    <row r="409" spans="2:3" ht="15.75">
      <c r="B409" s="265"/>
      <c r="C409" s="267"/>
    </row>
    <row r="410" spans="2:3" ht="15.75">
      <c r="B410" s="265"/>
      <c r="C410" s="267"/>
    </row>
    <row r="411" spans="2:3" ht="15.75">
      <c r="B411" s="265"/>
      <c r="C411" s="267"/>
    </row>
    <row r="412" spans="2:3" ht="15.75">
      <c r="B412" s="265"/>
      <c r="C412" s="267"/>
    </row>
  </sheetData>
  <sheetProtection/>
  <mergeCells count="382">
    <mergeCell ref="A1:K1"/>
    <mergeCell ref="H2:K2"/>
    <mergeCell ref="D3:F3"/>
    <mergeCell ref="H3:I3"/>
    <mergeCell ref="D4:F4"/>
    <mergeCell ref="H4:I4"/>
    <mergeCell ref="A5:K5"/>
    <mergeCell ref="A6:K6"/>
    <mergeCell ref="A7:K7"/>
    <mergeCell ref="A8:A11"/>
    <mergeCell ref="B8:B11"/>
    <mergeCell ref="C8:C11"/>
    <mergeCell ref="D8:D11"/>
    <mergeCell ref="A12:A15"/>
    <mergeCell ref="B12:B15"/>
    <mergeCell ref="C12:C15"/>
    <mergeCell ref="D12:D15"/>
    <mergeCell ref="A16:A19"/>
    <mergeCell ref="B16:B19"/>
    <mergeCell ref="C16:C19"/>
    <mergeCell ref="D16:D19"/>
    <mergeCell ref="A20:A23"/>
    <mergeCell ref="B20:B23"/>
    <mergeCell ref="C20:C23"/>
    <mergeCell ref="D20:D23"/>
    <mergeCell ref="A24:A27"/>
    <mergeCell ref="B24:B27"/>
    <mergeCell ref="C24:C27"/>
    <mergeCell ref="D24:D27"/>
    <mergeCell ref="A28:A31"/>
    <mergeCell ref="B28:B31"/>
    <mergeCell ref="C28:C31"/>
    <mergeCell ref="D28:D31"/>
    <mergeCell ref="A32:A35"/>
    <mergeCell ref="B32:B35"/>
    <mergeCell ref="C32:C35"/>
    <mergeCell ref="D32:D35"/>
    <mergeCell ref="A36:A39"/>
    <mergeCell ref="B36:B39"/>
    <mergeCell ref="C36:C39"/>
    <mergeCell ref="D36:D39"/>
    <mergeCell ref="A40:A43"/>
    <mergeCell ref="B40:B43"/>
    <mergeCell ref="C40:C43"/>
    <mergeCell ref="D40:D43"/>
    <mergeCell ref="A44:A47"/>
    <mergeCell ref="B44:B47"/>
    <mergeCell ref="C44:C47"/>
    <mergeCell ref="D44:D47"/>
    <mergeCell ref="A48:A51"/>
    <mergeCell ref="B48:B51"/>
    <mergeCell ref="C48:C51"/>
    <mergeCell ref="D48:D51"/>
    <mergeCell ref="A52:A55"/>
    <mergeCell ref="B52:B55"/>
    <mergeCell ref="C52:C55"/>
    <mergeCell ref="D52:D55"/>
    <mergeCell ref="A56:A59"/>
    <mergeCell ref="B56:B59"/>
    <mergeCell ref="C56:C59"/>
    <mergeCell ref="D56:D59"/>
    <mergeCell ref="A60:A63"/>
    <mergeCell ref="B60:B63"/>
    <mergeCell ref="C60:C63"/>
    <mergeCell ref="D60:D63"/>
    <mergeCell ref="A64:A67"/>
    <mergeCell ref="B64:B67"/>
    <mergeCell ref="C64:C67"/>
    <mergeCell ref="D64:D67"/>
    <mergeCell ref="A68:A71"/>
    <mergeCell ref="B68:B71"/>
    <mergeCell ref="C68:C71"/>
    <mergeCell ref="D68:D71"/>
    <mergeCell ref="A72:A75"/>
    <mergeCell ref="B72:B75"/>
    <mergeCell ref="C72:C75"/>
    <mergeCell ref="D72:D75"/>
    <mergeCell ref="A76:A79"/>
    <mergeCell ref="B76:B79"/>
    <mergeCell ref="C76:C79"/>
    <mergeCell ref="D76:D79"/>
    <mergeCell ref="A80:A83"/>
    <mergeCell ref="B80:B83"/>
    <mergeCell ref="C80:C83"/>
    <mergeCell ref="D80:D83"/>
    <mergeCell ref="A84:A87"/>
    <mergeCell ref="B84:B87"/>
    <mergeCell ref="C84:C87"/>
    <mergeCell ref="D84:D87"/>
    <mergeCell ref="A88:A91"/>
    <mergeCell ref="B88:B91"/>
    <mergeCell ref="C88:C91"/>
    <mergeCell ref="D88:D91"/>
    <mergeCell ref="A92:A95"/>
    <mergeCell ref="B92:B95"/>
    <mergeCell ref="C92:C95"/>
    <mergeCell ref="D92:D95"/>
    <mergeCell ref="A96:A99"/>
    <mergeCell ref="B96:B99"/>
    <mergeCell ref="C96:C99"/>
    <mergeCell ref="D96:D99"/>
    <mergeCell ref="A100:A103"/>
    <mergeCell ref="B100:B103"/>
    <mergeCell ref="C100:C103"/>
    <mergeCell ref="D100:D103"/>
    <mergeCell ref="A104:A107"/>
    <mergeCell ref="B104:B107"/>
    <mergeCell ref="C104:C107"/>
    <mergeCell ref="D104:D107"/>
    <mergeCell ref="A108:A111"/>
    <mergeCell ref="B108:B111"/>
    <mergeCell ref="C108:C111"/>
    <mergeCell ref="D108:D111"/>
    <mergeCell ref="A112:A115"/>
    <mergeCell ref="B112:B115"/>
    <mergeCell ref="C112:C115"/>
    <mergeCell ref="D112:D115"/>
    <mergeCell ref="A116:A119"/>
    <mergeCell ref="B116:B119"/>
    <mergeCell ref="C116:C119"/>
    <mergeCell ref="D116:D119"/>
    <mergeCell ref="A120:A123"/>
    <mergeCell ref="B120:B123"/>
    <mergeCell ref="C120:C123"/>
    <mergeCell ref="D120:D123"/>
    <mergeCell ref="A124:A127"/>
    <mergeCell ref="B124:B127"/>
    <mergeCell ref="C124:C127"/>
    <mergeCell ref="D124:D127"/>
    <mergeCell ref="A128:A131"/>
    <mergeCell ref="B128:B131"/>
    <mergeCell ref="C128:C131"/>
    <mergeCell ref="D128:D131"/>
    <mergeCell ref="A132:A135"/>
    <mergeCell ref="B132:B135"/>
    <mergeCell ref="C132:C135"/>
    <mergeCell ref="D132:D135"/>
    <mergeCell ref="A137:C137"/>
    <mergeCell ref="A138:A141"/>
    <mergeCell ref="B138:B141"/>
    <mergeCell ref="C138:C141"/>
    <mergeCell ref="D138:D141"/>
    <mergeCell ref="A142:A145"/>
    <mergeCell ref="B142:B145"/>
    <mergeCell ref="C142:C145"/>
    <mergeCell ref="D142:D145"/>
    <mergeCell ref="A146:A149"/>
    <mergeCell ref="B146:B149"/>
    <mergeCell ref="C146:C149"/>
    <mergeCell ref="D146:D149"/>
    <mergeCell ref="A150:A153"/>
    <mergeCell ref="B150:B153"/>
    <mergeCell ref="C150:C153"/>
    <mergeCell ref="D150:D153"/>
    <mergeCell ref="A154:A157"/>
    <mergeCell ref="B154:B157"/>
    <mergeCell ref="C154:C157"/>
    <mergeCell ref="D154:D157"/>
    <mergeCell ref="A158:A161"/>
    <mergeCell ref="B158:B161"/>
    <mergeCell ref="C158:C161"/>
    <mergeCell ref="D158:D161"/>
    <mergeCell ref="A162:A165"/>
    <mergeCell ref="B162:B165"/>
    <mergeCell ref="C162:C165"/>
    <mergeCell ref="D162:D165"/>
    <mergeCell ref="A166:A169"/>
    <mergeCell ref="B166:B169"/>
    <mergeCell ref="C166:C169"/>
    <mergeCell ref="D166:D169"/>
    <mergeCell ref="A170:A173"/>
    <mergeCell ref="B170:B173"/>
    <mergeCell ref="C170:C173"/>
    <mergeCell ref="D170:D173"/>
    <mergeCell ref="A174:A177"/>
    <mergeCell ref="B174:B177"/>
    <mergeCell ref="C174:C177"/>
    <mergeCell ref="D174:D177"/>
    <mergeCell ref="A178:A181"/>
    <mergeCell ref="B178:B181"/>
    <mergeCell ref="C178:C181"/>
    <mergeCell ref="D178:D181"/>
    <mergeCell ref="A182:A185"/>
    <mergeCell ref="B182:B185"/>
    <mergeCell ref="C182:C185"/>
    <mergeCell ref="D182:D185"/>
    <mergeCell ref="A186:A189"/>
    <mergeCell ref="B186:B189"/>
    <mergeCell ref="C186:C189"/>
    <mergeCell ref="D186:D189"/>
    <mergeCell ref="A190:A193"/>
    <mergeCell ref="B190:B193"/>
    <mergeCell ref="C190:C193"/>
    <mergeCell ref="D190:D193"/>
    <mergeCell ref="A194:A197"/>
    <mergeCell ref="B194:B197"/>
    <mergeCell ref="C194:C197"/>
    <mergeCell ref="D194:D197"/>
    <mergeCell ref="A198:A202"/>
    <mergeCell ref="B198:B202"/>
    <mergeCell ref="C198:C202"/>
    <mergeCell ref="D198:D202"/>
    <mergeCell ref="A203:A206"/>
    <mergeCell ref="B203:B206"/>
    <mergeCell ref="C203:C206"/>
    <mergeCell ref="D203:D206"/>
    <mergeCell ref="A207:A210"/>
    <mergeCell ref="B207:B210"/>
    <mergeCell ref="C207:C210"/>
    <mergeCell ref="D207:D210"/>
    <mergeCell ref="A211:A214"/>
    <mergeCell ref="B211:B214"/>
    <mergeCell ref="C211:C214"/>
    <mergeCell ref="D211:D214"/>
    <mergeCell ref="A215:A218"/>
    <mergeCell ref="B215:B218"/>
    <mergeCell ref="C215:C218"/>
    <mergeCell ref="D215:D218"/>
    <mergeCell ref="A219:A222"/>
    <mergeCell ref="B219:B222"/>
    <mergeCell ref="C219:C222"/>
    <mergeCell ref="D219:D222"/>
    <mergeCell ref="A223:A226"/>
    <mergeCell ref="B223:B226"/>
    <mergeCell ref="C223:C226"/>
    <mergeCell ref="D223:D226"/>
    <mergeCell ref="A227:A230"/>
    <mergeCell ref="B227:B230"/>
    <mergeCell ref="C227:C230"/>
    <mergeCell ref="D227:D230"/>
    <mergeCell ref="A231:A234"/>
    <mergeCell ref="B231:B234"/>
    <mergeCell ref="C231:C234"/>
    <mergeCell ref="D231:D234"/>
    <mergeCell ref="A235:A238"/>
    <mergeCell ref="B235:B238"/>
    <mergeCell ref="C235:C238"/>
    <mergeCell ref="D235:D238"/>
    <mergeCell ref="A239:A242"/>
    <mergeCell ref="B239:B242"/>
    <mergeCell ref="C239:C242"/>
    <mergeCell ref="D239:D242"/>
    <mergeCell ref="A243:A246"/>
    <mergeCell ref="B243:B246"/>
    <mergeCell ref="C243:C246"/>
    <mergeCell ref="D243:D246"/>
    <mergeCell ref="A248:C248"/>
    <mergeCell ref="A249:A252"/>
    <mergeCell ref="B249:B252"/>
    <mergeCell ref="C249:C252"/>
    <mergeCell ref="D249:D252"/>
    <mergeCell ref="A254:C254"/>
    <mergeCell ref="A255:A258"/>
    <mergeCell ref="B255:B258"/>
    <mergeCell ref="C255:C258"/>
    <mergeCell ref="D255:D258"/>
    <mergeCell ref="A259:A262"/>
    <mergeCell ref="B259:B262"/>
    <mergeCell ref="C259:C262"/>
    <mergeCell ref="D259:D262"/>
    <mergeCell ref="A263:A266"/>
    <mergeCell ref="B263:B266"/>
    <mergeCell ref="C263:C266"/>
    <mergeCell ref="D263:D266"/>
    <mergeCell ref="A268:C268"/>
    <mergeCell ref="A269:A272"/>
    <mergeCell ref="B269:B272"/>
    <mergeCell ref="C269:C272"/>
    <mergeCell ref="D269:D272"/>
    <mergeCell ref="A273:A276"/>
    <mergeCell ref="B273:B276"/>
    <mergeCell ref="C273:C276"/>
    <mergeCell ref="D273:D276"/>
    <mergeCell ref="A279:K279"/>
    <mergeCell ref="A280:K280"/>
    <mergeCell ref="A281:K281"/>
    <mergeCell ref="A282:A285"/>
    <mergeCell ref="B282:B285"/>
    <mergeCell ref="C282:C285"/>
    <mergeCell ref="D282:D285"/>
    <mergeCell ref="A286:A289"/>
    <mergeCell ref="B286:B289"/>
    <mergeCell ref="C286:C289"/>
    <mergeCell ref="D286:D289"/>
    <mergeCell ref="A290:A293"/>
    <mergeCell ref="B290:B293"/>
    <mergeCell ref="C290:C293"/>
    <mergeCell ref="D290:D293"/>
    <mergeCell ref="A294:A297"/>
    <mergeCell ref="B294:B297"/>
    <mergeCell ref="C294:C297"/>
    <mergeCell ref="D294:D297"/>
    <mergeCell ref="A298:A301"/>
    <mergeCell ref="B298:B301"/>
    <mergeCell ref="C298:C301"/>
    <mergeCell ref="D298:D301"/>
    <mergeCell ref="A302:A305"/>
    <mergeCell ref="B302:B305"/>
    <mergeCell ref="C302:C305"/>
    <mergeCell ref="D302:D305"/>
    <mergeCell ref="A306:A309"/>
    <mergeCell ref="B306:B309"/>
    <mergeCell ref="C306:C309"/>
    <mergeCell ref="D306:D309"/>
    <mergeCell ref="A310:A313"/>
    <mergeCell ref="B310:B313"/>
    <mergeCell ref="C310:C313"/>
    <mergeCell ref="D310:D313"/>
    <mergeCell ref="A314:A317"/>
    <mergeCell ref="B314:B317"/>
    <mergeCell ref="C314:C317"/>
    <mergeCell ref="D314:D317"/>
    <mergeCell ref="A318:A321"/>
    <mergeCell ref="B318:B321"/>
    <mergeCell ref="C318:C321"/>
    <mergeCell ref="D318:D321"/>
    <mergeCell ref="A322:A325"/>
    <mergeCell ref="B322:B325"/>
    <mergeCell ref="C322:C325"/>
    <mergeCell ref="D322:D325"/>
    <mergeCell ref="A326:A329"/>
    <mergeCell ref="B326:B329"/>
    <mergeCell ref="C326:C329"/>
    <mergeCell ref="D326:D329"/>
    <mergeCell ref="A330:A333"/>
    <mergeCell ref="B330:B333"/>
    <mergeCell ref="C330:C333"/>
    <mergeCell ref="D330:D333"/>
    <mergeCell ref="A334:A337"/>
    <mergeCell ref="B334:B337"/>
    <mergeCell ref="C334:C337"/>
    <mergeCell ref="D334:D337"/>
    <mergeCell ref="A338:A341"/>
    <mergeCell ref="B338:B341"/>
    <mergeCell ref="C338:C341"/>
    <mergeCell ref="D338:D341"/>
    <mergeCell ref="A342:A345"/>
    <mergeCell ref="B342:B345"/>
    <mergeCell ref="C342:C345"/>
    <mergeCell ref="D342:D345"/>
    <mergeCell ref="A346:A349"/>
    <mergeCell ref="B346:B349"/>
    <mergeCell ref="C346:C349"/>
    <mergeCell ref="D346:D349"/>
    <mergeCell ref="A351:C351"/>
    <mergeCell ref="A352:A355"/>
    <mergeCell ref="B352:B355"/>
    <mergeCell ref="C352:C355"/>
    <mergeCell ref="D352:D355"/>
    <mergeCell ref="A356:A359"/>
    <mergeCell ref="B356:B359"/>
    <mergeCell ref="C356:C359"/>
    <mergeCell ref="D356:D359"/>
    <mergeCell ref="A360:A363"/>
    <mergeCell ref="B360:B363"/>
    <mergeCell ref="C360:C363"/>
    <mergeCell ref="D360:D363"/>
    <mergeCell ref="A364:A367"/>
    <mergeCell ref="B364:B367"/>
    <mergeCell ref="C364:C367"/>
    <mergeCell ref="D364:D367"/>
    <mergeCell ref="A368:A371"/>
    <mergeCell ref="B368:B371"/>
    <mergeCell ref="C368:C371"/>
    <mergeCell ref="D368:D371"/>
    <mergeCell ref="A372:A375"/>
    <mergeCell ref="B372:B375"/>
    <mergeCell ref="C372:C375"/>
    <mergeCell ref="D372:D375"/>
    <mergeCell ref="A376:A379"/>
    <mergeCell ref="B376:B379"/>
    <mergeCell ref="C376:C379"/>
    <mergeCell ref="D376:D379"/>
    <mergeCell ref="A380:A383"/>
    <mergeCell ref="B380:B383"/>
    <mergeCell ref="C380:C383"/>
    <mergeCell ref="D380:D383"/>
    <mergeCell ref="A385:C385"/>
    <mergeCell ref="A386:A389"/>
    <mergeCell ref="B386:B389"/>
    <mergeCell ref="C386:C389"/>
    <mergeCell ref="D386:D389"/>
  </mergeCells>
  <printOptions gridLines="1" horizontalCentered="1"/>
  <pageMargins left="0.25" right="0.25" top="0.5" bottom="0.4" header="0.22" footer="0.14"/>
  <pageSetup horizontalDpi="600" verticalDpi="600" orientation="landscape" paperSize="9" r:id="rId1"/>
  <headerFooter alignWithMargins="0">
    <oddFooter>&amp;L&amp;"Arial,Italic"&amp;8&amp;Z&amp;F/&amp;A&amp;R&amp;"Arial,Italic"&amp;8&amp;P/&amp;N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0000FF"/>
  </sheetPr>
  <dimension ref="A1:N12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N12" sqref="N12"/>
    </sheetView>
  </sheetViews>
  <sheetFormatPr defaultColWidth="9.140625" defaultRowHeight="12.75"/>
  <cols>
    <col min="1" max="1" width="4.57421875" style="8" customWidth="1"/>
    <col min="2" max="2" width="27.140625" style="1" customWidth="1"/>
    <col min="3" max="4" width="8.28125" style="1" customWidth="1"/>
    <col min="5" max="5" width="10.8515625" style="1" customWidth="1"/>
    <col min="6" max="6" width="7.28125" style="1" customWidth="1"/>
    <col min="7" max="7" width="8.28125" style="1" customWidth="1"/>
    <col min="8" max="8" width="9.140625" style="8" customWidth="1"/>
    <col min="9" max="9" width="9.28125" style="1" customWidth="1"/>
    <col min="10" max="10" width="8.28125" style="1" customWidth="1"/>
    <col min="11" max="11" width="9.140625" style="1" customWidth="1"/>
    <col min="12" max="12" width="10.421875" style="1" customWidth="1"/>
    <col min="13" max="13" width="11.8515625" style="1" customWidth="1"/>
    <col min="14" max="14" width="11.140625" style="1" customWidth="1"/>
    <col min="15" max="16384" width="9.140625" style="1" customWidth="1"/>
  </cols>
  <sheetData>
    <row r="1" spans="1:14" ht="39.75" customHeight="1">
      <c r="A1" s="625" t="s">
        <v>261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4.25" customHeight="1">
      <c r="A2" s="14"/>
      <c r="B2" s="14"/>
      <c r="C2" s="14"/>
      <c r="D2" s="64"/>
      <c r="E2" s="17"/>
      <c r="F2" s="17"/>
      <c r="G2" s="17"/>
      <c r="H2" s="16"/>
      <c r="I2" s="16"/>
      <c r="J2" s="17"/>
      <c r="K2" s="17"/>
      <c r="L2" s="17"/>
      <c r="M2" s="816" t="s">
        <v>29</v>
      </c>
      <c r="N2" s="816"/>
    </row>
    <row r="3" spans="1:14" ht="32.25" customHeight="1">
      <c r="A3" s="610" t="s">
        <v>15</v>
      </c>
      <c r="B3" s="610" t="s">
        <v>66</v>
      </c>
      <c r="C3" s="822" t="s">
        <v>254</v>
      </c>
      <c r="D3" s="824"/>
      <c r="E3" s="619" t="s">
        <v>39</v>
      </c>
      <c r="F3" s="620"/>
      <c r="G3" s="621"/>
      <c r="H3" s="610" t="s">
        <v>40</v>
      </c>
      <c r="I3" s="619" t="s">
        <v>176</v>
      </c>
      <c r="J3" s="621"/>
      <c r="K3" s="628" t="s">
        <v>255</v>
      </c>
      <c r="L3" s="628" t="s">
        <v>190</v>
      </c>
      <c r="M3" s="628" t="s">
        <v>41</v>
      </c>
      <c r="N3" s="610" t="s">
        <v>42</v>
      </c>
    </row>
    <row r="4" spans="1:14" ht="60" customHeight="1">
      <c r="A4" s="611"/>
      <c r="B4" s="611"/>
      <c r="C4" s="2" t="s">
        <v>153</v>
      </c>
      <c r="D4" s="63" t="s">
        <v>85</v>
      </c>
      <c r="E4" s="622"/>
      <c r="F4" s="623"/>
      <c r="G4" s="624"/>
      <c r="H4" s="611"/>
      <c r="I4" s="622"/>
      <c r="J4" s="624"/>
      <c r="K4" s="629"/>
      <c r="L4" s="629"/>
      <c r="M4" s="629"/>
      <c r="N4" s="611"/>
    </row>
    <row r="5" spans="1:14" ht="15.75" customHeight="1">
      <c r="A5" s="3" t="s">
        <v>17</v>
      </c>
      <c r="B5" s="3" t="s">
        <v>18</v>
      </c>
      <c r="C5" s="811" t="s">
        <v>19</v>
      </c>
      <c r="D5" s="813"/>
      <c r="E5" s="811" t="s">
        <v>30</v>
      </c>
      <c r="F5" s="812"/>
      <c r="G5" s="813"/>
      <c r="H5" s="3" t="s">
        <v>43</v>
      </c>
      <c r="I5" s="811" t="s">
        <v>44</v>
      </c>
      <c r="J5" s="813"/>
      <c r="K5" s="3" t="s">
        <v>45</v>
      </c>
      <c r="L5" s="3" t="s">
        <v>46</v>
      </c>
      <c r="M5" s="3" t="s">
        <v>47</v>
      </c>
      <c r="N5" s="3" t="s">
        <v>48</v>
      </c>
    </row>
    <row r="6" spans="1:4" ht="21.75" customHeight="1">
      <c r="A6" s="829" t="s">
        <v>159</v>
      </c>
      <c r="B6" s="829"/>
      <c r="C6" s="66"/>
      <c r="D6" s="66"/>
    </row>
    <row r="7" spans="1:13" ht="30" customHeight="1">
      <c r="A7" s="631">
        <v>1</v>
      </c>
      <c r="B7" s="608" t="s">
        <v>160</v>
      </c>
      <c r="C7" s="1">
        <v>38.21</v>
      </c>
      <c r="D7" s="4"/>
      <c r="E7" s="607" t="s">
        <v>283</v>
      </c>
      <c r="F7" s="8" t="s">
        <v>49</v>
      </c>
      <c r="G7" s="8">
        <v>43.09</v>
      </c>
      <c r="H7" s="8" t="s">
        <v>120</v>
      </c>
      <c r="I7" s="86" t="s">
        <v>174</v>
      </c>
      <c r="J7" s="4">
        <v>15</v>
      </c>
      <c r="K7" s="4">
        <v>28.09</v>
      </c>
      <c r="L7" s="4"/>
      <c r="M7" s="4"/>
    </row>
    <row r="8" spans="1:13" ht="30" customHeight="1">
      <c r="A8" s="631"/>
      <c r="B8" s="608"/>
      <c r="D8" s="4"/>
      <c r="E8" s="607"/>
      <c r="F8" s="8" t="s">
        <v>133</v>
      </c>
      <c r="G8" s="8">
        <v>2.89</v>
      </c>
      <c r="H8" s="8" t="s">
        <v>497</v>
      </c>
      <c r="I8" s="8"/>
      <c r="J8" s="8"/>
      <c r="K8" s="8">
        <v>2.89</v>
      </c>
      <c r="L8" s="4"/>
      <c r="M8" s="4"/>
    </row>
    <row r="9" spans="1:13" ht="30" customHeight="1">
      <c r="A9" s="631"/>
      <c r="B9" s="608"/>
      <c r="D9" s="4"/>
      <c r="E9" s="607"/>
      <c r="F9" s="8" t="s">
        <v>134</v>
      </c>
      <c r="G9" s="8">
        <v>7.23</v>
      </c>
      <c r="H9" s="8" t="s">
        <v>334</v>
      </c>
      <c r="I9" s="8"/>
      <c r="J9" s="8"/>
      <c r="K9" s="8">
        <v>7.23</v>
      </c>
      <c r="L9" s="4"/>
      <c r="M9" s="4"/>
    </row>
    <row r="10" spans="1:14" s="18" customFormat="1" ht="17.25" customHeight="1">
      <c r="A10" s="9"/>
      <c r="B10" s="5"/>
      <c r="D10" s="4"/>
      <c r="E10" s="8"/>
      <c r="F10" s="29" t="s">
        <v>63</v>
      </c>
      <c r="G10" s="7">
        <f>SUM(G7:G9)</f>
        <v>53.21000000000001</v>
      </c>
      <c r="H10" s="29"/>
      <c r="I10" s="29"/>
      <c r="J10" s="7">
        <f>SUM(J7:J9)</f>
        <v>15</v>
      </c>
      <c r="K10" s="7">
        <f>SUM(K7:K9)</f>
        <v>38.21</v>
      </c>
      <c r="L10" s="7">
        <f>SUM(L7:L9)</f>
        <v>0</v>
      </c>
      <c r="M10" s="7">
        <f>SUM(M7:M9)</f>
        <v>0</v>
      </c>
      <c r="N10" s="7">
        <f>SUM(N7:N9)</f>
        <v>0</v>
      </c>
    </row>
    <row r="11" spans="1:14" ht="42.75">
      <c r="A11" s="8">
        <v>2</v>
      </c>
      <c r="B11" s="1" t="s">
        <v>437</v>
      </c>
      <c r="C11" s="1">
        <v>61.79</v>
      </c>
      <c r="N11" s="1" t="s">
        <v>833</v>
      </c>
    </row>
    <row r="12" spans="2:3" ht="14.25">
      <c r="B12" s="6" t="s">
        <v>438</v>
      </c>
      <c r="C12" s="24">
        <f>SUM(C7:C11)</f>
        <v>100</v>
      </c>
    </row>
  </sheetData>
  <sheetProtection/>
  <mergeCells count="19">
    <mergeCell ref="E5:G5"/>
    <mergeCell ref="A7:A9"/>
    <mergeCell ref="K3:K4"/>
    <mergeCell ref="C3:D3"/>
    <mergeCell ref="A6:B6"/>
    <mergeCell ref="B7:B9"/>
    <mergeCell ref="C5:D5"/>
    <mergeCell ref="A3:A4"/>
    <mergeCell ref="E7:E9"/>
    <mergeCell ref="I5:J5"/>
    <mergeCell ref="L3:L4"/>
    <mergeCell ref="A1:N1"/>
    <mergeCell ref="M2:N2"/>
    <mergeCell ref="M3:M4"/>
    <mergeCell ref="N3:N4"/>
    <mergeCell ref="I3:J4"/>
    <mergeCell ref="B3:B4"/>
    <mergeCell ref="H3:H4"/>
    <mergeCell ref="E3:G4"/>
  </mergeCells>
  <printOptions gridLines="1" horizontalCentered="1"/>
  <pageMargins left="0.236220472440945" right="0.236220472440945" top="0.36" bottom="0.35" header="0.16" footer="0.18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0000FF"/>
  </sheetPr>
  <dimension ref="A1:N23"/>
  <sheetViews>
    <sheetView zoomScale="85" zoomScaleNormal="85" zoomScalePageLayoutView="0" workbookViewId="0" topLeftCell="A1">
      <pane ySplit="5" topLeftCell="A16" activePane="bottomLeft" state="frozen"/>
      <selection pane="topLeft" activeCell="J8" sqref="J8"/>
      <selection pane="bottomLeft" activeCell="N19" sqref="N19"/>
    </sheetView>
  </sheetViews>
  <sheetFormatPr defaultColWidth="9.140625" defaultRowHeight="12.75"/>
  <cols>
    <col min="1" max="1" width="4.28125" style="8" customWidth="1"/>
    <col min="2" max="2" width="28.8515625" style="5" customWidth="1"/>
    <col min="3" max="3" width="9.28125" style="1" customWidth="1"/>
    <col min="4" max="4" width="8.8515625" style="1" customWidth="1"/>
    <col min="5" max="5" width="10.57421875" style="1" customWidth="1"/>
    <col min="6" max="6" width="6.421875" style="1" customWidth="1"/>
    <col min="7" max="7" width="8.8515625" style="1" customWidth="1"/>
    <col min="8" max="8" width="12.00390625" style="1" customWidth="1"/>
    <col min="9" max="9" width="6.7109375" style="8" customWidth="1"/>
    <col min="10" max="10" width="8.7109375" style="1" customWidth="1"/>
    <col min="11" max="11" width="9.28125" style="1" customWidth="1"/>
    <col min="12" max="12" width="10.28125" style="79" customWidth="1"/>
    <col min="13" max="13" width="11.28125" style="79" customWidth="1"/>
    <col min="14" max="14" width="9.00390625" style="79" customWidth="1"/>
    <col min="15" max="16384" width="9.140625" style="1" customWidth="1"/>
  </cols>
  <sheetData>
    <row r="1" spans="1:14" ht="30" customHeight="1">
      <c r="A1" s="625" t="s">
        <v>260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</row>
    <row r="2" spans="1:14" ht="14.25" customHeight="1">
      <c r="A2" s="78"/>
      <c r="B2" s="14"/>
      <c r="C2" s="14"/>
      <c r="D2" s="64"/>
      <c r="E2" s="17"/>
      <c r="F2" s="17"/>
      <c r="G2" s="17"/>
      <c r="H2" s="17"/>
      <c r="I2" s="16"/>
      <c r="J2" s="17"/>
      <c r="K2" s="17"/>
      <c r="L2" s="81"/>
      <c r="M2" s="831" t="s">
        <v>29</v>
      </c>
      <c r="N2" s="831"/>
    </row>
    <row r="3" spans="1:14" ht="61.5" customHeight="1">
      <c r="A3" s="610" t="s">
        <v>15</v>
      </c>
      <c r="B3" s="610" t="s">
        <v>66</v>
      </c>
      <c r="C3" s="822" t="s">
        <v>254</v>
      </c>
      <c r="D3" s="824"/>
      <c r="E3" s="619" t="s">
        <v>39</v>
      </c>
      <c r="F3" s="620"/>
      <c r="G3" s="621"/>
      <c r="H3" s="610" t="s">
        <v>40</v>
      </c>
      <c r="I3" s="619" t="s">
        <v>176</v>
      </c>
      <c r="J3" s="621"/>
      <c r="K3" s="628" t="s">
        <v>255</v>
      </c>
      <c r="L3" s="628" t="s">
        <v>190</v>
      </c>
      <c r="M3" s="628" t="s">
        <v>41</v>
      </c>
      <c r="N3" s="610" t="s">
        <v>42</v>
      </c>
    </row>
    <row r="4" spans="1:14" ht="33.75" customHeight="1">
      <c r="A4" s="611"/>
      <c r="B4" s="611"/>
      <c r="C4" s="2" t="s">
        <v>84</v>
      </c>
      <c r="D4" s="63" t="s">
        <v>85</v>
      </c>
      <c r="E4" s="622"/>
      <c r="F4" s="623"/>
      <c r="G4" s="624"/>
      <c r="H4" s="611"/>
      <c r="I4" s="622"/>
      <c r="J4" s="624"/>
      <c r="K4" s="629"/>
      <c r="L4" s="629"/>
      <c r="M4" s="629"/>
      <c r="N4" s="611"/>
    </row>
    <row r="5" spans="1:14" ht="14.25">
      <c r="A5" s="3" t="s">
        <v>17</v>
      </c>
      <c r="B5" s="3" t="s">
        <v>18</v>
      </c>
      <c r="C5" s="3" t="s">
        <v>19</v>
      </c>
      <c r="D5" s="65"/>
      <c r="E5" s="811" t="s">
        <v>30</v>
      </c>
      <c r="F5" s="812"/>
      <c r="G5" s="813"/>
      <c r="H5" s="3" t="s">
        <v>43</v>
      </c>
      <c r="I5" s="811" t="s">
        <v>44</v>
      </c>
      <c r="J5" s="813"/>
      <c r="K5" s="3" t="s">
        <v>45</v>
      </c>
      <c r="L5" s="3" t="s">
        <v>46</v>
      </c>
      <c r="M5" s="3" t="s">
        <v>47</v>
      </c>
      <c r="N5" s="3" t="s">
        <v>48</v>
      </c>
    </row>
    <row r="6" spans="2:5" ht="14.25" customHeight="1">
      <c r="B6" s="52" t="s">
        <v>31</v>
      </c>
      <c r="C6" s="52"/>
      <c r="D6" s="52"/>
      <c r="E6" s="52"/>
    </row>
    <row r="7" spans="1:14" ht="26.25" customHeight="1">
      <c r="A7" s="631" t="s">
        <v>14</v>
      </c>
      <c r="B7" s="608" t="s">
        <v>65</v>
      </c>
      <c r="C7" s="4">
        <v>3.11</v>
      </c>
      <c r="D7" s="4"/>
      <c r="E7" s="830" t="s">
        <v>60</v>
      </c>
      <c r="F7" s="25" t="s">
        <v>49</v>
      </c>
      <c r="G7" s="25">
        <v>25.54</v>
      </c>
      <c r="H7" s="27" t="s">
        <v>64</v>
      </c>
      <c r="I7" s="9" t="s">
        <v>59</v>
      </c>
      <c r="J7" s="28">
        <v>5.54</v>
      </c>
      <c r="K7" s="31"/>
      <c r="L7" s="4"/>
      <c r="M7" s="4"/>
      <c r="N7" s="79" t="s">
        <v>833</v>
      </c>
    </row>
    <row r="8" spans="1:13" ht="26.25" customHeight="1">
      <c r="A8" s="631"/>
      <c r="B8" s="608"/>
      <c r="C8" s="4"/>
      <c r="D8" s="4"/>
      <c r="E8" s="830"/>
      <c r="F8" s="25"/>
      <c r="G8" s="26"/>
      <c r="H8" s="27" t="s">
        <v>64</v>
      </c>
      <c r="I8" s="9" t="s">
        <v>174</v>
      </c>
      <c r="J8" s="28">
        <v>16.89</v>
      </c>
      <c r="K8" s="31"/>
      <c r="L8" s="4"/>
      <c r="M8" s="4"/>
    </row>
    <row r="9" spans="1:13" ht="26.25" customHeight="1">
      <c r="A9" s="631"/>
      <c r="B9" s="608"/>
      <c r="C9" s="4"/>
      <c r="D9" s="4"/>
      <c r="E9" s="830"/>
      <c r="F9" s="25" t="s">
        <v>61</v>
      </c>
      <c r="G9" s="25">
        <v>2.23</v>
      </c>
      <c r="H9" s="27" t="s">
        <v>51</v>
      </c>
      <c r="I9" s="9" t="s">
        <v>174</v>
      </c>
      <c r="J9" s="33">
        <v>2.23</v>
      </c>
      <c r="K9" s="31"/>
      <c r="L9" s="4"/>
      <c r="M9" s="4"/>
    </row>
    <row r="10" spans="1:13" ht="26.25" customHeight="1">
      <c r="A10" s="631"/>
      <c r="B10" s="608"/>
      <c r="C10" s="4"/>
      <c r="D10" s="4"/>
      <c r="E10" s="830"/>
      <c r="F10" s="25" t="s">
        <v>62</v>
      </c>
      <c r="G10" s="25">
        <v>2.23</v>
      </c>
      <c r="H10" s="27" t="s">
        <v>52</v>
      </c>
      <c r="I10" s="9" t="s">
        <v>174</v>
      </c>
      <c r="J10" s="13">
        <v>2.23</v>
      </c>
      <c r="K10" s="31"/>
      <c r="L10" s="4"/>
      <c r="M10" s="4"/>
    </row>
    <row r="11" spans="1:13" ht="20.25" customHeight="1">
      <c r="A11" s="631"/>
      <c r="B11" s="608"/>
      <c r="C11" s="7"/>
      <c r="D11" s="7"/>
      <c r="F11" s="26" t="s">
        <v>63</v>
      </c>
      <c r="G11" s="26">
        <v>30</v>
      </c>
      <c r="J11" s="11">
        <f>SUM(J7:J10)</f>
        <v>26.89</v>
      </c>
      <c r="K11" s="32">
        <f>SUM(K7:K10)</f>
        <v>0</v>
      </c>
      <c r="L11" s="32">
        <f>SUM(L7:L10)</f>
        <v>0</v>
      </c>
      <c r="M11" s="32"/>
    </row>
    <row r="12" spans="1:14" ht="51.75" customHeight="1">
      <c r="A12" s="9" t="s">
        <v>20</v>
      </c>
      <c r="B12" s="5" t="s">
        <v>182</v>
      </c>
      <c r="C12" s="4">
        <v>5.46</v>
      </c>
      <c r="D12" s="7"/>
      <c r="F12" s="11"/>
      <c r="G12" s="11"/>
      <c r="J12" s="11"/>
      <c r="K12" s="32"/>
      <c r="L12" s="83"/>
      <c r="M12" s="83"/>
      <c r="N12" s="79" t="s">
        <v>833</v>
      </c>
    </row>
    <row r="13" spans="1:14" ht="51.75" customHeight="1">
      <c r="A13" s="9" t="s">
        <v>21</v>
      </c>
      <c r="B13" s="5" t="s">
        <v>183</v>
      </c>
      <c r="C13" s="4">
        <v>4</v>
      </c>
      <c r="D13" s="7"/>
      <c r="F13" s="11"/>
      <c r="G13" s="11"/>
      <c r="J13" s="11"/>
      <c r="K13" s="32"/>
      <c r="L13" s="83"/>
      <c r="M13" s="83"/>
      <c r="N13" s="79" t="s">
        <v>833</v>
      </c>
    </row>
    <row r="14" spans="1:14" ht="51.75" customHeight="1">
      <c r="A14" s="9" t="s">
        <v>22</v>
      </c>
      <c r="B14" s="5" t="s">
        <v>184</v>
      </c>
      <c r="C14" s="4">
        <v>21.96</v>
      </c>
      <c r="D14" s="7"/>
      <c r="F14" s="11"/>
      <c r="G14" s="11"/>
      <c r="J14" s="11"/>
      <c r="K14" s="32"/>
      <c r="L14" s="83"/>
      <c r="M14" s="83"/>
      <c r="N14" s="79" t="s">
        <v>833</v>
      </c>
    </row>
    <row r="15" spans="1:14" ht="51.75" customHeight="1">
      <c r="A15" s="9" t="s">
        <v>23</v>
      </c>
      <c r="B15" s="5" t="s">
        <v>185</v>
      </c>
      <c r="C15" s="4">
        <v>4</v>
      </c>
      <c r="D15" s="7"/>
      <c r="F15" s="11"/>
      <c r="G15" s="11"/>
      <c r="J15" s="11"/>
      <c r="K15" s="32"/>
      <c r="L15" s="83"/>
      <c r="M15" s="83"/>
      <c r="N15" s="79" t="s">
        <v>833</v>
      </c>
    </row>
    <row r="16" spans="1:14" ht="51.75" customHeight="1">
      <c r="A16" s="9" t="s">
        <v>24</v>
      </c>
      <c r="B16" s="5" t="s">
        <v>186</v>
      </c>
      <c r="C16" s="4">
        <v>4</v>
      </c>
      <c r="D16" s="7"/>
      <c r="F16" s="11"/>
      <c r="G16" s="11"/>
      <c r="J16" s="11"/>
      <c r="K16" s="32"/>
      <c r="L16" s="83"/>
      <c r="M16" s="83"/>
      <c r="N16" s="79" t="s">
        <v>833</v>
      </c>
    </row>
    <row r="17" spans="1:14" ht="51.75" customHeight="1">
      <c r="A17" s="9" t="s">
        <v>25</v>
      </c>
      <c r="B17" s="5" t="s">
        <v>187</v>
      </c>
      <c r="C17" s="4">
        <v>4.5</v>
      </c>
      <c r="D17" s="7"/>
      <c r="F17" s="11"/>
      <c r="G17" s="11"/>
      <c r="J17" s="11"/>
      <c r="K17" s="32"/>
      <c r="L17" s="83"/>
      <c r="M17" s="83"/>
      <c r="N17" s="79" t="s">
        <v>833</v>
      </c>
    </row>
    <row r="18" spans="1:14" ht="51.75" customHeight="1">
      <c r="A18" s="9" t="s">
        <v>26</v>
      </c>
      <c r="B18" s="5" t="s">
        <v>188</v>
      </c>
      <c r="C18" s="4">
        <v>4.5</v>
      </c>
      <c r="D18" s="7"/>
      <c r="F18" s="11"/>
      <c r="G18" s="11"/>
      <c r="J18" s="11"/>
      <c r="K18" s="32"/>
      <c r="L18" s="83"/>
      <c r="M18" s="83"/>
      <c r="N18" s="79" t="s">
        <v>833</v>
      </c>
    </row>
    <row r="19" spans="1:14" ht="60" customHeight="1">
      <c r="A19" s="9" t="s">
        <v>27</v>
      </c>
      <c r="B19" s="5" t="s">
        <v>189</v>
      </c>
      <c r="C19" s="4">
        <v>36</v>
      </c>
      <c r="D19" s="7"/>
      <c r="F19" s="11"/>
      <c r="G19" s="11"/>
      <c r="J19" s="11"/>
      <c r="K19" s="32"/>
      <c r="L19" s="83"/>
      <c r="M19" s="83"/>
      <c r="N19" s="79" t="s">
        <v>833</v>
      </c>
    </row>
    <row r="20" spans="1:13" ht="19.5" customHeight="1">
      <c r="A20" s="9"/>
      <c r="B20" s="6" t="s">
        <v>257</v>
      </c>
      <c r="C20" s="7">
        <f>SUM(C7:C19)</f>
        <v>87.53</v>
      </c>
      <c r="D20" s="7">
        <f>SUM(D7:D19)</f>
        <v>0</v>
      </c>
      <c r="E20" s="18"/>
      <c r="F20" s="18"/>
      <c r="G20" s="7">
        <f>SUM(G11,G12:G19)</f>
        <v>30</v>
      </c>
      <c r="H20" s="18"/>
      <c r="I20" s="29"/>
      <c r="J20" s="7">
        <f>SUM(J11,J12:J19)</f>
        <v>26.89</v>
      </c>
      <c r="K20" s="7">
        <f>SUM(K11,K12:K19)</f>
        <v>0</v>
      </c>
      <c r="L20" s="7"/>
      <c r="M20" s="7"/>
    </row>
    <row r="23" ht="14.25">
      <c r="L23" s="82"/>
    </row>
  </sheetData>
  <sheetProtection/>
  <mergeCells count="17">
    <mergeCell ref="E3:G4"/>
    <mergeCell ref="H3:H4"/>
    <mergeCell ref="N3:N4"/>
    <mergeCell ref="I3:J4"/>
    <mergeCell ref="K3:K4"/>
    <mergeCell ref="L3:L4"/>
    <mergeCell ref="M3:M4"/>
    <mergeCell ref="A7:A11"/>
    <mergeCell ref="E7:E10"/>
    <mergeCell ref="B7:B11"/>
    <mergeCell ref="A1:N1"/>
    <mergeCell ref="E5:G5"/>
    <mergeCell ref="I5:J5"/>
    <mergeCell ref="M2:N2"/>
    <mergeCell ref="C3:D3"/>
    <mergeCell ref="A3:A4"/>
    <mergeCell ref="B3:B4"/>
  </mergeCells>
  <printOptions gridLines="1" horizontalCentered="1"/>
  <pageMargins left="0.2" right="0.2" top="0.275590551181102" bottom="0.433070866141732" header="0.15748031496063" footer="0.196850393700787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0000FF"/>
  </sheetPr>
  <dimension ref="A1:M9"/>
  <sheetViews>
    <sheetView view="pageBreakPreview" zoomScaleSheetLayoutView="100" zoomScalePageLayoutView="0" workbookViewId="0" topLeftCell="A1">
      <pane ySplit="4" topLeftCell="A5" activePane="bottomLeft" state="frozen"/>
      <selection pane="topLeft" activeCell="J8" sqref="J8"/>
      <selection pane="bottomLeft" activeCell="M7" sqref="M7"/>
    </sheetView>
  </sheetViews>
  <sheetFormatPr defaultColWidth="9.140625" defaultRowHeight="12.75"/>
  <cols>
    <col min="1" max="1" width="5.140625" style="8" customWidth="1"/>
    <col min="2" max="2" width="28.8515625" style="5" customWidth="1"/>
    <col min="3" max="3" width="11.8515625" style="1" customWidth="1"/>
    <col min="4" max="4" width="12.7109375" style="1" customWidth="1"/>
    <col min="5" max="5" width="6.28125" style="1" customWidth="1"/>
    <col min="6" max="6" width="7.421875" style="1" customWidth="1"/>
    <col min="7" max="7" width="12.00390625" style="1" customWidth="1"/>
    <col min="8" max="8" width="7.28125" style="8" customWidth="1"/>
    <col min="9" max="9" width="7.57421875" style="1" customWidth="1"/>
    <col min="10" max="10" width="9.140625" style="8" customWidth="1"/>
    <col min="11" max="11" width="9.8515625" style="79" customWidth="1"/>
    <col min="12" max="12" width="13.28125" style="79" customWidth="1"/>
    <col min="13" max="13" width="12.7109375" style="1" customWidth="1"/>
    <col min="14" max="16384" width="9.140625" style="1" customWidth="1"/>
  </cols>
  <sheetData>
    <row r="1" spans="1:13" ht="25.5" customHeight="1">
      <c r="A1" s="625" t="s">
        <v>260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ht="14.25" customHeight="1">
      <c r="A2" s="14"/>
      <c r="B2" s="14"/>
      <c r="C2" s="14"/>
      <c r="D2" s="17"/>
      <c r="E2" s="17"/>
      <c r="F2" s="17"/>
      <c r="G2" s="17"/>
      <c r="H2" s="16"/>
      <c r="I2" s="17"/>
      <c r="J2" s="16"/>
      <c r="K2" s="81"/>
      <c r="L2" s="816" t="s">
        <v>29</v>
      </c>
      <c r="M2" s="816"/>
    </row>
    <row r="3" spans="1:13" ht="75.75" customHeight="1">
      <c r="A3" s="2" t="s">
        <v>15</v>
      </c>
      <c r="B3" s="2" t="s">
        <v>66</v>
      </c>
      <c r="C3" s="2" t="s">
        <v>258</v>
      </c>
      <c r="D3" s="822" t="s">
        <v>39</v>
      </c>
      <c r="E3" s="823"/>
      <c r="F3" s="824"/>
      <c r="G3" s="2" t="s">
        <v>40</v>
      </c>
      <c r="H3" s="822" t="s">
        <v>176</v>
      </c>
      <c r="I3" s="824"/>
      <c r="J3" s="15" t="s">
        <v>255</v>
      </c>
      <c r="K3" s="15" t="s">
        <v>190</v>
      </c>
      <c r="L3" s="15" t="s">
        <v>41</v>
      </c>
      <c r="M3" s="2" t="s">
        <v>42</v>
      </c>
    </row>
    <row r="4" spans="1:13" ht="14.25">
      <c r="A4" s="3" t="s">
        <v>17</v>
      </c>
      <c r="B4" s="3" t="s">
        <v>18</v>
      </c>
      <c r="C4" s="3" t="s">
        <v>19</v>
      </c>
      <c r="D4" s="811" t="s">
        <v>30</v>
      </c>
      <c r="E4" s="812"/>
      <c r="F4" s="813"/>
      <c r="G4" s="3" t="s">
        <v>43</v>
      </c>
      <c r="H4" s="811" t="s">
        <v>44</v>
      </c>
      <c r="I4" s="813"/>
      <c r="J4" s="3" t="s">
        <v>45</v>
      </c>
      <c r="K4" s="71" t="s">
        <v>46</v>
      </c>
      <c r="L4" s="71" t="s">
        <v>47</v>
      </c>
      <c r="M4" s="3" t="s">
        <v>48</v>
      </c>
    </row>
    <row r="5" spans="1:4" ht="23.25" customHeight="1">
      <c r="A5" s="832" t="s">
        <v>114</v>
      </c>
      <c r="B5" s="832"/>
      <c r="C5" s="832"/>
      <c r="D5" s="832"/>
    </row>
    <row r="6" spans="1:13" ht="25.5" customHeight="1">
      <c r="A6" s="631" t="s">
        <v>14</v>
      </c>
      <c r="B6" s="609" t="s">
        <v>287</v>
      </c>
      <c r="C6" s="4">
        <v>23</v>
      </c>
      <c r="E6" s="1" t="s">
        <v>49</v>
      </c>
      <c r="K6" s="80"/>
      <c r="L6" s="80"/>
      <c r="M6" s="5" t="s">
        <v>833</v>
      </c>
    </row>
    <row r="7" spans="1:13" ht="25.5" customHeight="1">
      <c r="A7" s="631"/>
      <c r="B7" s="609"/>
      <c r="C7" s="4"/>
      <c r="E7" s="1" t="s">
        <v>61</v>
      </c>
      <c r="K7" s="80"/>
      <c r="L7" s="80"/>
      <c r="M7" s="5"/>
    </row>
    <row r="8" spans="1:13" ht="25.5" customHeight="1">
      <c r="A8" s="631"/>
      <c r="B8" s="609"/>
      <c r="C8" s="4"/>
      <c r="E8" s="1" t="s">
        <v>62</v>
      </c>
      <c r="K8" s="80"/>
      <c r="L8" s="80"/>
      <c r="M8" s="5"/>
    </row>
    <row r="9" spans="2:13" ht="24.75" customHeight="1">
      <c r="B9" s="6" t="s">
        <v>115</v>
      </c>
      <c r="C9" s="7">
        <f>SUM(C6:C6)</f>
        <v>23</v>
      </c>
      <c r="F9" s="24">
        <v>43</v>
      </c>
      <c r="I9" s="7">
        <f>SUM(I6:I6)</f>
        <v>0</v>
      </c>
      <c r="J9" s="7">
        <f>SUM(J6:J6)</f>
        <v>0</v>
      </c>
      <c r="K9" s="7">
        <f>SUM(K6:K6)</f>
        <v>0</v>
      </c>
      <c r="L9" s="7">
        <f>SUM(L6:L6)</f>
        <v>0</v>
      </c>
      <c r="M9" s="8"/>
    </row>
  </sheetData>
  <sheetProtection/>
  <mergeCells count="9">
    <mergeCell ref="A6:A8"/>
    <mergeCell ref="B6:B8"/>
    <mergeCell ref="A5:D5"/>
    <mergeCell ref="D4:F4"/>
    <mergeCell ref="H4:I4"/>
    <mergeCell ref="A1:M1"/>
    <mergeCell ref="L2:M2"/>
    <mergeCell ref="D3:F3"/>
    <mergeCell ref="H3:I3"/>
  </mergeCells>
  <printOptions gridLines="1" horizontalCentered="1"/>
  <pageMargins left="0.2362204724409449" right="0.2362204724409449" top="0.2755905511811024" bottom="0.4330708661417323" header="0.15748031496062992" footer="0.1968503937007874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0000FF"/>
  </sheetPr>
  <dimension ref="A1:M9"/>
  <sheetViews>
    <sheetView zoomScaleSheetLayoutView="100" zoomScalePageLayoutView="0" workbookViewId="0" topLeftCell="A1">
      <pane ySplit="4" topLeftCell="A5" activePane="bottomLeft" state="frozen"/>
      <selection pane="topLeft" activeCell="J8" sqref="J8"/>
      <selection pane="bottomLeft" activeCell="E7" sqref="E7"/>
    </sheetView>
  </sheetViews>
  <sheetFormatPr defaultColWidth="9.140625" defaultRowHeight="12.75"/>
  <cols>
    <col min="1" max="1" width="5.140625" style="8" customWidth="1"/>
    <col min="2" max="2" width="28.8515625" style="5" customWidth="1"/>
    <col min="3" max="3" width="11.8515625" style="1" customWidth="1"/>
    <col min="4" max="4" width="12.7109375" style="1" customWidth="1"/>
    <col min="5" max="5" width="6.28125" style="1" customWidth="1"/>
    <col min="6" max="6" width="7.421875" style="1" customWidth="1"/>
    <col min="7" max="7" width="12.00390625" style="1" customWidth="1"/>
    <col min="8" max="8" width="7.28125" style="8" customWidth="1"/>
    <col min="9" max="9" width="7.57421875" style="1" customWidth="1"/>
    <col min="10" max="10" width="9.140625" style="8" customWidth="1"/>
    <col min="11" max="11" width="9.8515625" style="79" customWidth="1"/>
    <col min="12" max="12" width="13.28125" style="79" customWidth="1"/>
    <col min="13" max="13" width="12.7109375" style="1" customWidth="1"/>
    <col min="14" max="16384" width="9.140625" style="1" customWidth="1"/>
  </cols>
  <sheetData>
    <row r="1" spans="1:13" ht="25.5" customHeight="1">
      <c r="A1" s="625" t="s">
        <v>294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ht="14.25" customHeight="1">
      <c r="A2" s="14"/>
      <c r="B2" s="14"/>
      <c r="C2" s="14"/>
      <c r="D2" s="17"/>
      <c r="E2" s="17"/>
      <c r="F2" s="17"/>
      <c r="G2" s="17"/>
      <c r="H2" s="16"/>
      <c r="I2" s="17"/>
      <c r="J2" s="16"/>
      <c r="K2" s="81"/>
      <c r="L2" s="816" t="s">
        <v>29</v>
      </c>
      <c r="M2" s="816"/>
    </row>
    <row r="3" spans="1:13" ht="75.75" customHeight="1">
      <c r="A3" s="2" t="s">
        <v>15</v>
      </c>
      <c r="B3" s="2" t="s">
        <v>66</v>
      </c>
      <c r="C3" s="2" t="s">
        <v>258</v>
      </c>
      <c r="D3" s="822" t="s">
        <v>39</v>
      </c>
      <c r="E3" s="823"/>
      <c r="F3" s="824"/>
      <c r="G3" s="2" t="s">
        <v>40</v>
      </c>
      <c r="H3" s="822" t="s">
        <v>176</v>
      </c>
      <c r="I3" s="824"/>
      <c r="J3" s="15" t="s">
        <v>255</v>
      </c>
      <c r="K3" s="15" t="s">
        <v>190</v>
      </c>
      <c r="L3" s="15" t="s">
        <v>41</v>
      </c>
      <c r="M3" s="2" t="s">
        <v>42</v>
      </c>
    </row>
    <row r="4" spans="1:13" ht="14.25">
      <c r="A4" s="3" t="s">
        <v>17</v>
      </c>
      <c r="B4" s="3" t="s">
        <v>18</v>
      </c>
      <c r="C4" s="3" t="s">
        <v>19</v>
      </c>
      <c r="D4" s="811" t="s">
        <v>30</v>
      </c>
      <c r="E4" s="812"/>
      <c r="F4" s="813"/>
      <c r="G4" s="3" t="s">
        <v>43</v>
      </c>
      <c r="H4" s="811" t="s">
        <v>44</v>
      </c>
      <c r="I4" s="813"/>
      <c r="J4" s="3" t="s">
        <v>45</v>
      </c>
      <c r="K4" s="71" t="s">
        <v>46</v>
      </c>
      <c r="L4" s="71" t="s">
        <v>47</v>
      </c>
      <c r="M4" s="3" t="s">
        <v>48</v>
      </c>
    </row>
    <row r="5" spans="1:13" ht="45.75" customHeight="1">
      <c r="A5" s="10" t="s">
        <v>14</v>
      </c>
      <c r="B5" s="116" t="s">
        <v>290</v>
      </c>
      <c r="C5" s="118">
        <v>4.65</v>
      </c>
      <c r="D5" s="10"/>
      <c r="E5" s="10"/>
      <c r="F5" s="10"/>
      <c r="G5" s="10"/>
      <c r="H5" s="10"/>
      <c r="I5" s="10"/>
      <c r="J5" s="10"/>
      <c r="K5" s="117"/>
      <c r="L5" s="117"/>
      <c r="M5" s="10"/>
    </row>
    <row r="6" spans="1:13" ht="48.75" customHeight="1">
      <c r="A6" s="10" t="s">
        <v>20</v>
      </c>
      <c r="B6" s="116" t="s">
        <v>291</v>
      </c>
      <c r="C6" s="118">
        <v>5</v>
      </c>
      <c r="D6" s="10"/>
      <c r="E6" s="10"/>
      <c r="F6" s="10"/>
      <c r="G6" s="51" t="s">
        <v>78</v>
      </c>
      <c r="H6" s="10"/>
      <c r="I6" s="10"/>
      <c r="J6" s="117">
        <v>5</v>
      </c>
      <c r="K6" s="117"/>
      <c r="L6" s="117"/>
      <c r="M6" s="10"/>
    </row>
    <row r="7" spans="1:13" ht="54" customHeight="1">
      <c r="A7" s="10" t="s">
        <v>21</v>
      </c>
      <c r="B7" s="116" t="s">
        <v>292</v>
      </c>
      <c r="C7" s="118">
        <v>3</v>
      </c>
      <c r="D7" s="10"/>
      <c r="E7" s="10"/>
      <c r="F7" s="10"/>
      <c r="G7" s="10"/>
      <c r="H7" s="10"/>
      <c r="I7" s="10"/>
      <c r="J7" s="10"/>
      <c r="K7" s="117"/>
      <c r="L7" s="117"/>
      <c r="M7" s="10"/>
    </row>
    <row r="8" spans="1:13" ht="42.75">
      <c r="A8" s="10" t="s">
        <v>22</v>
      </c>
      <c r="B8" s="116" t="s">
        <v>293</v>
      </c>
      <c r="C8" s="118">
        <v>8</v>
      </c>
      <c r="D8" s="10"/>
      <c r="E8" s="10"/>
      <c r="F8" s="10"/>
      <c r="G8" s="10"/>
      <c r="H8" s="10"/>
      <c r="I8" s="10"/>
      <c r="J8" s="10"/>
      <c r="K8" s="117"/>
      <c r="L8" s="117"/>
      <c r="M8" s="10"/>
    </row>
    <row r="9" spans="1:13" ht="14.25">
      <c r="A9" s="10"/>
      <c r="B9" s="119" t="s">
        <v>28</v>
      </c>
      <c r="C9" s="120">
        <f>SUM(C5:C8)</f>
        <v>20.65</v>
      </c>
      <c r="D9" s="10"/>
      <c r="E9" s="10"/>
      <c r="F9" s="10"/>
      <c r="G9" s="10"/>
      <c r="H9" s="10"/>
      <c r="I9" s="10"/>
      <c r="J9" s="120">
        <f>SUM(J5:J8)</f>
        <v>5</v>
      </c>
      <c r="K9" s="117"/>
      <c r="L9" s="117"/>
      <c r="M9" s="10"/>
    </row>
  </sheetData>
  <sheetProtection/>
  <mergeCells count="6">
    <mergeCell ref="A1:M1"/>
    <mergeCell ref="L2:M2"/>
    <mergeCell ref="D3:F3"/>
    <mergeCell ref="H3:I3"/>
    <mergeCell ref="D4:F4"/>
    <mergeCell ref="H4:I4"/>
  </mergeCells>
  <printOptions gridLines="1" horizontalCentered="1"/>
  <pageMargins left="0.2362204724409449" right="0.2362204724409449" top="0.2755905511811024" bottom="0.4330708661417323" header="0.15748031496062992" footer="0.1968503937007874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00FF"/>
  </sheetPr>
  <dimension ref="A1:K17"/>
  <sheetViews>
    <sheetView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L6" sqref="L6"/>
    </sheetView>
  </sheetViews>
  <sheetFormatPr defaultColWidth="9.140625" defaultRowHeight="12.75"/>
  <cols>
    <col min="1" max="1" width="4.8515625" style="308" customWidth="1"/>
    <col min="2" max="2" width="33.00390625" style="309" customWidth="1"/>
    <col min="3" max="3" width="7.8515625" style="310" customWidth="1"/>
    <col min="4" max="4" width="12.00390625" style="311" customWidth="1"/>
    <col min="5" max="5" width="6.140625" style="311" customWidth="1"/>
    <col min="6" max="6" width="7.140625" style="311" customWidth="1"/>
    <col min="7" max="7" width="12.8515625" style="312" customWidth="1"/>
    <col min="8" max="8" width="10.421875" style="312" customWidth="1"/>
    <col min="9" max="9" width="14.28125" style="312" customWidth="1"/>
    <col min="10" max="10" width="11.8515625" style="312" customWidth="1"/>
    <col min="11" max="11" width="21.57421875" style="312" customWidth="1"/>
    <col min="12" max="16384" width="9.140625" style="277" customWidth="1"/>
  </cols>
  <sheetData>
    <row r="1" spans="1:11" ht="21.75" customHeight="1">
      <c r="A1" s="833" t="s">
        <v>678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</row>
    <row r="2" spans="1:11" ht="17.25" customHeight="1">
      <c r="A2" s="276"/>
      <c r="B2" s="276"/>
      <c r="C2" s="276"/>
      <c r="D2" s="276"/>
      <c r="E2" s="276"/>
      <c r="F2" s="276"/>
      <c r="G2" s="834" t="s">
        <v>679</v>
      </c>
      <c r="H2" s="834"/>
      <c r="I2" s="834"/>
      <c r="J2" s="834"/>
      <c r="K2" s="834"/>
    </row>
    <row r="3" spans="1:11" ht="78.75">
      <c r="A3" s="278" t="s">
        <v>15</v>
      </c>
      <c r="B3" s="278" t="s">
        <v>123</v>
      </c>
      <c r="C3" s="279" t="s">
        <v>171</v>
      </c>
      <c r="D3" s="835" t="s">
        <v>124</v>
      </c>
      <c r="E3" s="835"/>
      <c r="F3" s="835"/>
      <c r="G3" s="278" t="s">
        <v>40</v>
      </c>
      <c r="H3" s="279" t="s">
        <v>172</v>
      </c>
      <c r="I3" s="279" t="s">
        <v>680</v>
      </c>
      <c r="J3" s="279" t="s">
        <v>681</v>
      </c>
      <c r="K3" s="279" t="s">
        <v>41</v>
      </c>
    </row>
    <row r="4" spans="1:11" ht="15.75" customHeight="1">
      <c r="A4" s="280" t="s">
        <v>17</v>
      </c>
      <c r="B4" s="280" t="s">
        <v>18</v>
      </c>
      <c r="C4" s="281" t="s">
        <v>19</v>
      </c>
      <c r="D4" s="836" t="s">
        <v>30</v>
      </c>
      <c r="E4" s="836"/>
      <c r="F4" s="836"/>
      <c r="G4" s="281" t="s">
        <v>43</v>
      </c>
      <c r="H4" s="280" t="s">
        <v>44</v>
      </c>
      <c r="I4" s="280"/>
      <c r="J4" s="281" t="s">
        <v>47</v>
      </c>
      <c r="K4" s="282" t="s">
        <v>48</v>
      </c>
    </row>
    <row r="5" spans="1:11" ht="29.25" customHeight="1">
      <c r="A5" s="283"/>
      <c r="B5" s="284" t="s">
        <v>682</v>
      </c>
      <c r="C5" s="284"/>
      <c r="D5" s="285"/>
      <c r="E5" s="285"/>
      <c r="F5" s="285"/>
      <c r="G5" s="285"/>
      <c r="H5" s="286"/>
      <c r="I5" s="287"/>
      <c r="J5" s="287"/>
      <c r="K5" s="287"/>
    </row>
    <row r="6" spans="1:11" ht="47.25">
      <c r="A6" s="288">
        <v>1</v>
      </c>
      <c r="B6" s="289" t="s">
        <v>296</v>
      </c>
      <c r="C6" s="290">
        <v>44.17</v>
      </c>
      <c r="D6" s="290"/>
      <c r="E6" s="290"/>
      <c r="F6" s="290"/>
      <c r="G6" s="291" t="s">
        <v>545</v>
      </c>
      <c r="H6" s="292"/>
      <c r="I6" s="287"/>
      <c r="J6" s="287"/>
      <c r="K6" s="287"/>
    </row>
    <row r="7" spans="1:11" ht="31.5">
      <c r="A7" s="288"/>
      <c r="B7" s="293" t="s">
        <v>683</v>
      </c>
      <c r="C7" s="290"/>
      <c r="D7" s="290"/>
      <c r="E7" s="290"/>
      <c r="F7" s="290"/>
      <c r="G7" s="291"/>
      <c r="H7" s="292"/>
      <c r="I7" s="287"/>
      <c r="J7" s="287"/>
      <c r="K7" s="287"/>
    </row>
    <row r="8" spans="1:11" ht="21" customHeight="1">
      <c r="A8" s="837">
        <v>2</v>
      </c>
      <c r="B8" s="840" t="s">
        <v>684</v>
      </c>
      <c r="C8" s="843">
        <v>8.53</v>
      </c>
      <c r="D8" s="843" t="s">
        <v>685</v>
      </c>
      <c r="E8" s="290" t="s">
        <v>686</v>
      </c>
      <c r="F8" s="290">
        <v>199.38</v>
      </c>
      <c r="G8" s="291" t="s">
        <v>75</v>
      </c>
      <c r="H8" s="292">
        <v>57.29</v>
      </c>
      <c r="I8" s="31">
        <v>6.53</v>
      </c>
      <c r="J8" s="287"/>
      <c r="K8" s="846" t="s">
        <v>687</v>
      </c>
    </row>
    <row r="9" spans="1:11" ht="21" customHeight="1">
      <c r="A9" s="838"/>
      <c r="B9" s="841"/>
      <c r="C9" s="844"/>
      <c r="D9" s="844"/>
      <c r="E9" s="290" t="s">
        <v>133</v>
      </c>
      <c r="F9" s="290">
        <v>17.29</v>
      </c>
      <c r="G9" s="291" t="s">
        <v>688</v>
      </c>
      <c r="H9" s="292">
        <v>3.59</v>
      </c>
      <c r="I9" s="31">
        <v>1</v>
      </c>
      <c r="J9" s="287"/>
      <c r="K9" s="846"/>
    </row>
    <row r="10" spans="1:11" ht="21" customHeight="1">
      <c r="A10" s="838"/>
      <c r="B10" s="841"/>
      <c r="C10" s="844"/>
      <c r="D10" s="844"/>
      <c r="E10" s="290" t="s">
        <v>134</v>
      </c>
      <c r="F10" s="290">
        <v>25.94</v>
      </c>
      <c r="G10" s="291" t="s">
        <v>689</v>
      </c>
      <c r="H10" s="292">
        <v>6.03</v>
      </c>
      <c r="I10" s="31">
        <v>1</v>
      </c>
      <c r="J10" s="287"/>
      <c r="K10" s="846"/>
    </row>
    <row r="11" spans="1:11" s="304" customFormat="1" ht="21" customHeight="1">
      <c r="A11" s="839"/>
      <c r="B11" s="842"/>
      <c r="C11" s="845"/>
      <c r="D11" s="845"/>
      <c r="E11" s="299" t="s">
        <v>63</v>
      </c>
      <c r="F11" s="299">
        <f>SUM(F8:F10)</f>
        <v>242.60999999999999</v>
      </c>
      <c r="G11" s="300"/>
      <c r="H11" s="301">
        <f>SUM(H8:H10)</f>
        <v>66.91</v>
      </c>
      <c r="I11" s="32">
        <f>SUM(I8:I10)</f>
        <v>8.530000000000001</v>
      </c>
      <c r="J11" s="302"/>
      <c r="K11" s="303"/>
    </row>
    <row r="12" spans="1:11" ht="31.5">
      <c r="A12" s="288"/>
      <c r="B12" s="293" t="s">
        <v>690</v>
      </c>
      <c r="C12" s="290"/>
      <c r="D12" s="290"/>
      <c r="E12" s="290"/>
      <c r="F12" s="290"/>
      <c r="G12" s="291"/>
      <c r="H12" s="292"/>
      <c r="I12" s="287"/>
      <c r="J12" s="287"/>
      <c r="K12" s="287"/>
    </row>
    <row r="13" spans="1:11" ht="27" customHeight="1">
      <c r="A13" s="837">
        <v>4</v>
      </c>
      <c r="B13" s="840" t="s">
        <v>691</v>
      </c>
      <c r="C13" s="843">
        <v>16.47</v>
      </c>
      <c r="D13" s="843" t="s">
        <v>692</v>
      </c>
      <c r="E13" s="290" t="s">
        <v>686</v>
      </c>
      <c r="F13" s="290">
        <v>65.48</v>
      </c>
      <c r="G13" s="291" t="s">
        <v>129</v>
      </c>
      <c r="H13" s="292">
        <v>51.05</v>
      </c>
      <c r="I13" s="31">
        <v>14.37</v>
      </c>
      <c r="J13" s="287"/>
      <c r="K13" s="846" t="s">
        <v>693</v>
      </c>
    </row>
    <row r="14" spans="1:11" ht="27" customHeight="1">
      <c r="A14" s="838"/>
      <c r="B14" s="841"/>
      <c r="C14" s="844"/>
      <c r="D14" s="844"/>
      <c r="E14" s="290" t="s">
        <v>133</v>
      </c>
      <c r="F14" s="290">
        <v>5.81</v>
      </c>
      <c r="G14" s="291" t="s">
        <v>694</v>
      </c>
      <c r="H14" s="305">
        <v>1.51</v>
      </c>
      <c r="I14" s="31">
        <v>1</v>
      </c>
      <c r="J14" s="287"/>
      <c r="K14" s="846"/>
    </row>
    <row r="15" spans="1:11" ht="27" customHeight="1">
      <c r="A15" s="839"/>
      <c r="B15" s="842"/>
      <c r="C15" s="845"/>
      <c r="D15" s="845"/>
      <c r="E15" s="290" t="s">
        <v>134</v>
      </c>
      <c r="F15" s="290">
        <v>17.45</v>
      </c>
      <c r="G15" s="291" t="s">
        <v>689</v>
      </c>
      <c r="H15" s="305">
        <v>3.85</v>
      </c>
      <c r="I15" s="31">
        <v>1.1</v>
      </c>
      <c r="J15" s="287"/>
      <c r="K15" s="846"/>
    </row>
    <row r="16" spans="1:11" ht="27" customHeight="1">
      <c r="A16" s="296"/>
      <c r="B16" s="297"/>
      <c r="C16" s="298"/>
      <c r="D16" s="298"/>
      <c r="E16" s="290"/>
      <c r="F16" s="305">
        <f>SUM(F13:F15)</f>
        <v>88.74000000000001</v>
      </c>
      <c r="G16" s="291"/>
      <c r="H16" s="305">
        <f>SUM(H13:H15)</f>
        <v>56.41</v>
      </c>
      <c r="I16" s="294">
        <f>SUM(I13:I15)</f>
        <v>16.47</v>
      </c>
      <c r="J16" s="287"/>
      <c r="K16" s="295"/>
    </row>
    <row r="17" spans="1:11" ht="15.75" customHeight="1">
      <c r="A17" s="288"/>
      <c r="B17" s="306" t="s">
        <v>63</v>
      </c>
      <c r="C17" s="299">
        <f>SUM(C8:C17)</f>
        <v>25</v>
      </c>
      <c r="D17" s="290"/>
      <c r="E17" s="299" t="s">
        <v>63</v>
      </c>
      <c r="F17" s="299">
        <f>SUM(F11,F16)</f>
        <v>331.35</v>
      </c>
      <c r="G17" s="291"/>
      <c r="H17" s="307"/>
      <c r="I17" s="299">
        <f>SUM(I11,I16)</f>
        <v>25</v>
      </c>
      <c r="J17" s="287"/>
      <c r="K17" s="287"/>
    </row>
  </sheetData>
  <sheetProtection/>
  <mergeCells count="14">
    <mergeCell ref="A13:A15"/>
    <mergeCell ref="B13:B15"/>
    <mergeCell ref="C13:C15"/>
    <mergeCell ref="D13:D15"/>
    <mergeCell ref="K13:K15"/>
    <mergeCell ref="A1:K1"/>
    <mergeCell ref="G2:K2"/>
    <mergeCell ref="D3:F3"/>
    <mergeCell ref="D4:F4"/>
    <mergeCell ref="A8:A11"/>
    <mergeCell ref="B8:B11"/>
    <mergeCell ref="C8:C11"/>
    <mergeCell ref="D8:D11"/>
    <mergeCell ref="K8:K10"/>
  </mergeCells>
  <printOptions gridLines="1" horizontalCentered="1"/>
  <pageMargins left="0.25" right="0.25" top="0.46" bottom="0.43" header="0.23" footer="0.14"/>
  <pageSetup horizontalDpi="600" verticalDpi="600" orientation="landscape" paperSize="9" r:id="rId1"/>
  <headerFooter alignWithMargins="0">
    <oddFooter>&amp;L&amp;"Arial,Italic"&amp;8&amp;Z&amp;F&amp;F&amp;A&amp;R&amp;"Arial,Italic"&amp;8&amp;P/&amp;N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00FF"/>
  </sheetPr>
  <dimension ref="A1:M5"/>
  <sheetViews>
    <sheetView zoomScaleSheetLayoutView="100" zoomScalePageLayoutView="0" workbookViewId="0" topLeftCell="B1">
      <pane ySplit="4" topLeftCell="A5" activePane="bottomLeft" state="frozen"/>
      <selection pane="topLeft" activeCell="J8" sqref="J8"/>
      <selection pane="bottomLeft" activeCell="M5" sqref="M5"/>
    </sheetView>
  </sheetViews>
  <sheetFormatPr defaultColWidth="9.140625" defaultRowHeight="12.75"/>
  <cols>
    <col min="1" max="1" width="5.140625" style="8" customWidth="1"/>
    <col min="2" max="2" width="28.8515625" style="5" customWidth="1"/>
    <col min="3" max="3" width="11.8515625" style="1" customWidth="1"/>
    <col min="4" max="4" width="12.7109375" style="1" customWidth="1"/>
    <col min="5" max="5" width="6.28125" style="1" customWidth="1"/>
    <col min="6" max="6" width="7.421875" style="1" customWidth="1"/>
    <col min="7" max="7" width="12.00390625" style="1" customWidth="1"/>
    <col min="8" max="8" width="7.28125" style="8" customWidth="1"/>
    <col min="9" max="9" width="7.57421875" style="1" customWidth="1"/>
    <col min="10" max="10" width="9.140625" style="8" customWidth="1"/>
    <col min="11" max="11" width="9.8515625" style="79" customWidth="1"/>
    <col min="12" max="12" width="13.28125" style="79" customWidth="1"/>
    <col min="13" max="13" width="12.7109375" style="1" customWidth="1"/>
    <col min="14" max="16384" width="9.140625" style="1" customWidth="1"/>
  </cols>
  <sheetData>
    <row r="1" spans="1:13" ht="25.5" customHeight="1">
      <c r="A1" s="625" t="s">
        <v>297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ht="14.25" customHeight="1">
      <c r="A2" s="14"/>
      <c r="B2" s="14"/>
      <c r="C2" s="14"/>
      <c r="D2" s="17"/>
      <c r="E2" s="17"/>
      <c r="F2" s="17"/>
      <c r="G2" s="17"/>
      <c r="H2" s="16"/>
      <c r="I2" s="17"/>
      <c r="J2" s="16"/>
      <c r="K2" s="81"/>
      <c r="L2" s="816" t="s">
        <v>29</v>
      </c>
      <c r="M2" s="816"/>
    </row>
    <row r="3" spans="1:13" ht="75.75" customHeight="1">
      <c r="A3" s="2" t="s">
        <v>15</v>
      </c>
      <c r="B3" s="2" t="s">
        <v>66</v>
      </c>
      <c r="C3" s="2" t="s">
        <v>258</v>
      </c>
      <c r="D3" s="822" t="s">
        <v>39</v>
      </c>
      <c r="E3" s="823"/>
      <c r="F3" s="824"/>
      <c r="G3" s="2" t="s">
        <v>40</v>
      </c>
      <c r="H3" s="822" t="s">
        <v>176</v>
      </c>
      <c r="I3" s="824"/>
      <c r="J3" s="15" t="s">
        <v>255</v>
      </c>
      <c r="K3" s="15" t="s">
        <v>190</v>
      </c>
      <c r="L3" s="15" t="s">
        <v>41</v>
      </c>
      <c r="M3" s="2" t="s">
        <v>42</v>
      </c>
    </row>
    <row r="4" spans="1:13" ht="14.25">
      <c r="A4" s="3" t="s">
        <v>17</v>
      </c>
      <c r="B4" s="3" t="s">
        <v>18</v>
      </c>
      <c r="C4" s="3" t="s">
        <v>19</v>
      </c>
      <c r="D4" s="811" t="s">
        <v>30</v>
      </c>
      <c r="E4" s="812"/>
      <c r="F4" s="813"/>
      <c r="G4" s="3" t="s">
        <v>43</v>
      </c>
      <c r="H4" s="811" t="s">
        <v>44</v>
      </c>
      <c r="I4" s="813"/>
      <c r="J4" s="3" t="s">
        <v>45</v>
      </c>
      <c r="K4" s="71" t="s">
        <v>46</v>
      </c>
      <c r="L4" s="71" t="s">
        <v>47</v>
      </c>
      <c r="M4" s="3" t="s">
        <v>48</v>
      </c>
    </row>
    <row r="5" spans="1:13" ht="70.5" customHeight="1">
      <c r="A5" s="9" t="s">
        <v>14</v>
      </c>
      <c r="B5" s="5" t="s">
        <v>296</v>
      </c>
      <c r="C5" s="8">
        <v>44.17</v>
      </c>
      <c r="M5" s="8" t="s">
        <v>833</v>
      </c>
    </row>
  </sheetData>
  <sheetProtection/>
  <mergeCells count="6">
    <mergeCell ref="A1:M1"/>
    <mergeCell ref="L2:M2"/>
    <mergeCell ref="D3:F3"/>
    <mergeCell ref="H3:I3"/>
    <mergeCell ref="D4:F4"/>
    <mergeCell ref="H4:I4"/>
  </mergeCells>
  <printOptions gridLines="1" horizontalCentered="1"/>
  <pageMargins left="0.2362204724409449" right="0.2362204724409449" top="0.2755905511811024" bottom="0.4330708661417323" header="0.15748031496062992" footer="0.1968503937007874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00FF"/>
  </sheetPr>
  <dimension ref="A1:M10"/>
  <sheetViews>
    <sheetView zoomScaleSheetLayoutView="100" zoomScalePageLayoutView="0" workbookViewId="0" topLeftCell="A1">
      <pane ySplit="4" topLeftCell="A7" activePane="bottomLeft" state="frozen"/>
      <selection pane="topLeft" activeCell="J8" sqref="J8"/>
      <selection pane="bottomLeft" activeCell="A18" sqref="A18"/>
    </sheetView>
  </sheetViews>
  <sheetFormatPr defaultColWidth="9.140625" defaultRowHeight="12.75"/>
  <cols>
    <col min="1" max="1" width="5.140625" style="8" customWidth="1"/>
    <col min="2" max="2" width="28.8515625" style="5" customWidth="1"/>
    <col min="3" max="3" width="11.8515625" style="1" customWidth="1"/>
    <col min="4" max="4" width="12.7109375" style="1" customWidth="1"/>
    <col min="5" max="5" width="6.28125" style="1" customWidth="1"/>
    <col min="6" max="6" width="7.421875" style="1" customWidth="1"/>
    <col min="7" max="7" width="12.00390625" style="1" customWidth="1"/>
    <col min="8" max="8" width="7.28125" style="8" customWidth="1"/>
    <col min="9" max="9" width="7.57421875" style="1" customWidth="1"/>
    <col min="10" max="10" width="9.140625" style="8" customWidth="1"/>
    <col min="11" max="11" width="9.8515625" style="79" customWidth="1"/>
    <col min="12" max="12" width="13.28125" style="79" customWidth="1"/>
    <col min="13" max="13" width="12.7109375" style="1" customWidth="1"/>
    <col min="14" max="16384" width="9.140625" style="1" customWidth="1"/>
  </cols>
  <sheetData>
    <row r="1" spans="1:13" ht="25.5" customHeight="1">
      <c r="A1" s="625" t="s">
        <v>298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</row>
    <row r="2" spans="1:13" ht="14.25" customHeight="1">
      <c r="A2" s="14"/>
      <c r="B2" s="14"/>
      <c r="C2" s="14"/>
      <c r="D2" s="17"/>
      <c r="E2" s="17"/>
      <c r="F2" s="17"/>
      <c r="G2" s="17"/>
      <c r="H2" s="16"/>
      <c r="I2" s="17"/>
      <c r="J2" s="16"/>
      <c r="K2" s="81"/>
      <c r="L2" s="816" t="s">
        <v>29</v>
      </c>
      <c r="M2" s="816"/>
    </row>
    <row r="3" spans="1:13" ht="75.75" customHeight="1">
      <c r="A3" s="2" t="s">
        <v>15</v>
      </c>
      <c r="B3" s="2" t="s">
        <v>66</v>
      </c>
      <c r="C3" s="2" t="s">
        <v>258</v>
      </c>
      <c r="D3" s="822" t="s">
        <v>39</v>
      </c>
      <c r="E3" s="823"/>
      <c r="F3" s="824"/>
      <c r="G3" s="2" t="s">
        <v>40</v>
      </c>
      <c r="H3" s="822" t="s">
        <v>176</v>
      </c>
      <c r="I3" s="824"/>
      <c r="J3" s="15" t="s">
        <v>255</v>
      </c>
      <c r="K3" s="15" t="s">
        <v>190</v>
      </c>
      <c r="L3" s="15" t="s">
        <v>41</v>
      </c>
      <c r="M3" s="2" t="s">
        <v>42</v>
      </c>
    </row>
    <row r="4" spans="1:13" ht="14.25">
      <c r="A4" s="3" t="s">
        <v>17</v>
      </c>
      <c r="B4" s="3" t="s">
        <v>18</v>
      </c>
      <c r="C4" s="3" t="s">
        <v>19</v>
      </c>
      <c r="D4" s="811" t="s">
        <v>30</v>
      </c>
      <c r="E4" s="812"/>
      <c r="F4" s="813"/>
      <c r="G4" s="3" t="s">
        <v>43</v>
      </c>
      <c r="H4" s="811" t="s">
        <v>44</v>
      </c>
      <c r="I4" s="813"/>
      <c r="J4" s="3" t="s">
        <v>45</v>
      </c>
      <c r="K4" s="71" t="s">
        <v>46</v>
      </c>
      <c r="L4" s="71" t="s">
        <v>47</v>
      </c>
      <c r="M4" s="3" t="s">
        <v>48</v>
      </c>
    </row>
    <row r="5" spans="1:3" ht="70.5" customHeight="1">
      <c r="A5" s="9" t="s">
        <v>14</v>
      </c>
      <c r="B5" s="5" t="s">
        <v>299</v>
      </c>
      <c r="C5" s="4">
        <v>48</v>
      </c>
    </row>
    <row r="6" spans="1:3" ht="71.25">
      <c r="A6" s="9" t="s">
        <v>20</v>
      </c>
      <c r="B6" s="5" t="s">
        <v>300</v>
      </c>
      <c r="C6" s="4">
        <v>44</v>
      </c>
    </row>
    <row r="7" spans="1:3" ht="57">
      <c r="A7" s="9" t="s">
        <v>21</v>
      </c>
      <c r="B7" s="5" t="s">
        <v>301</v>
      </c>
      <c r="C7" s="4">
        <v>36</v>
      </c>
    </row>
    <row r="8" spans="2:3" ht="14.25">
      <c r="B8" s="6" t="s">
        <v>28</v>
      </c>
      <c r="C8" s="7">
        <f>SUM(C5:C7)</f>
        <v>128</v>
      </c>
    </row>
    <row r="9" ht="14.25">
      <c r="C9" s="4"/>
    </row>
    <row r="10" ht="14.25">
      <c r="C10" s="4"/>
    </row>
  </sheetData>
  <sheetProtection/>
  <mergeCells count="6">
    <mergeCell ref="A1:M1"/>
    <mergeCell ref="L2:M2"/>
    <mergeCell ref="D3:F3"/>
    <mergeCell ref="H3:I3"/>
    <mergeCell ref="D4:F4"/>
    <mergeCell ref="H4:I4"/>
  </mergeCells>
  <printOptions gridLines="1" horizontalCentered="1"/>
  <pageMargins left="0.2362204724409449" right="0.2362204724409449" top="0.2755905511811024" bottom="0.4330708661417323" header="0.15748031496062992" footer="0.1968503937007874"/>
  <pageSetup horizontalDpi="600" verticalDpi="600" orientation="landscape" paperSize="9" r:id="rId1"/>
  <headerFooter alignWithMargins="0">
    <oddFooter>&amp;L&amp;"Arial,Italic"&amp;8&amp;Z&amp;F/&amp;A&amp;R&amp;"Arial,Italic"&amp;8Pg._&amp;P/&amp;N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93"/>
  <sheetViews>
    <sheetView tabSelected="1" view="pageBreakPreview" zoomScaleNormal="90" zoomScaleSheetLayoutView="100" zoomScalePageLayoutView="0" workbookViewId="0" topLeftCell="C1">
      <pane ySplit="5" topLeftCell="A62" activePane="bottomLeft" state="frozen"/>
      <selection pane="topLeft" activeCell="O301" sqref="O301"/>
      <selection pane="bottomLeft" activeCell="O65" sqref="O65"/>
    </sheetView>
  </sheetViews>
  <sheetFormatPr defaultColWidth="9.140625" defaultRowHeight="12.75"/>
  <cols>
    <col min="1" max="1" width="4.57421875" style="8" customWidth="1"/>
    <col min="2" max="2" width="25.57421875" style="5" customWidth="1"/>
    <col min="3" max="3" width="9.140625" style="4" customWidth="1"/>
    <col min="4" max="4" width="6.57421875" style="4" customWidth="1"/>
    <col min="5" max="5" width="11.57421875" style="4" customWidth="1"/>
    <col min="6" max="6" width="7.00390625" style="72" customWidth="1"/>
    <col min="7" max="7" width="9.28125" style="72" customWidth="1"/>
    <col min="8" max="8" width="12.8515625" style="4" customWidth="1"/>
    <col min="9" max="9" width="6.140625" style="4" customWidth="1"/>
    <col min="10" max="10" width="7.8515625" style="4" customWidth="1"/>
    <col min="11" max="11" width="8.8515625" style="4" customWidth="1"/>
    <col min="12" max="12" width="9.00390625" style="4" customWidth="1"/>
    <col min="13" max="13" width="8.7109375" style="4" customWidth="1"/>
    <col min="14" max="14" width="10.7109375" style="4" customWidth="1"/>
    <col min="15" max="15" width="9.8515625" style="8" customWidth="1"/>
    <col min="16" max="16384" width="9.140625" style="1" customWidth="1"/>
  </cols>
  <sheetData>
    <row r="1" spans="1:15" ht="18.75" customHeight="1">
      <c r="A1" s="625" t="s">
        <v>264</v>
      </c>
      <c r="B1" s="625"/>
      <c r="C1" s="625"/>
      <c r="D1" s="625"/>
      <c r="E1" s="625"/>
      <c r="F1" s="625"/>
      <c r="G1" s="625"/>
      <c r="H1" s="625"/>
      <c r="I1" s="625"/>
      <c r="J1" s="625"/>
      <c r="K1" s="625"/>
      <c r="L1" s="625"/>
      <c r="M1" s="625"/>
      <c r="N1" s="625"/>
      <c r="O1" s="625"/>
    </row>
    <row r="2" spans="1:15" ht="12.75" customHeight="1">
      <c r="A2" s="16"/>
      <c r="B2" s="94"/>
      <c r="C2" s="95"/>
      <c r="D2" s="95"/>
      <c r="E2" s="95"/>
      <c r="F2" s="96"/>
      <c r="G2" s="96"/>
      <c r="H2" s="95"/>
      <c r="J2" s="97"/>
      <c r="K2" s="97"/>
      <c r="L2" s="97"/>
      <c r="M2" s="98"/>
      <c r="N2" s="630" t="s">
        <v>122</v>
      </c>
      <c r="O2" s="630"/>
    </row>
    <row r="3" spans="1:15" ht="40.5" customHeight="1">
      <c r="A3" s="610" t="s">
        <v>15</v>
      </c>
      <c r="B3" s="610" t="s">
        <v>123</v>
      </c>
      <c r="C3" s="617" t="s">
        <v>171</v>
      </c>
      <c r="D3" s="618"/>
      <c r="E3" s="619" t="s">
        <v>124</v>
      </c>
      <c r="F3" s="620"/>
      <c r="G3" s="621"/>
      <c r="H3" s="610" t="s">
        <v>40</v>
      </c>
      <c r="I3" s="612" t="s">
        <v>172</v>
      </c>
      <c r="J3" s="613"/>
      <c r="K3" s="612" t="s">
        <v>173</v>
      </c>
      <c r="L3" s="613"/>
      <c r="M3" s="628" t="s">
        <v>190</v>
      </c>
      <c r="N3" s="628" t="s">
        <v>41</v>
      </c>
      <c r="O3" s="610" t="s">
        <v>42</v>
      </c>
    </row>
    <row r="4" spans="1:15" ht="33" customHeight="1">
      <c r="A4" s="611"/>
      <c r="B4" s="611"/>
      <c r="C4" s="99" t="s">
        <v>84</v>
      </c>
      <c r="D4" s="99" t="s">
        <v>85</v>
      </c>
      <c r="E4" s="622"/>
      <c r="F4" s="623"/>
      <c r="G4" s="624"/>
      <c r="H4" s="611"/>
      <c r="I4" s="626"/>
      <c r="J4" s="627"/>
      <c r="K4" s="99" t="s">
        <v>84</v>
      </c>
      <c r="L4" s="99" t="s">
        <v>85</v>
      </c>
      <c r="M4" s="629"/>
      <c r="N4" s="629"/>
      <c r="O4" s="611"/>
    </row>
    <row r="5" spans="1:15" ht="15.75" customHeight="1">
      <c r="A5" s="3" t="s">
        <v>17</v>
      </c>
      <c r="B5" s="3" t="s">
        <v>18</v>
      </c>
      <c r="C5" s="614" t="s">
        <v>19</v>
      </c>
      <c r="D5" s="615"/>
      <c r="E5" s="616" t="s">
        <v>30</v>
      </c>
      <c r="F5" s="616"/>
      <c r="G5" s="616"/>
      <c r="H5" s="71" t="s">
        <v>43</v>
      </c>
      <c r="I5" s="616" t="s">
        <v>44</v>
      </c>
      <c r="J5" s="616"/>
      <c r="K5" s="614" t="s">
        <v>45</v>
      </c>
      <c r="L5" s="615"/>
      <c r="M5" s="3" t="s">
        <v>46</v>
      </c>
      <c r="N5" s="3" t="s">
        <v>47</v>
      </c>
      <c r="O5" s="3" t="s">
        <v>48</v>
      </c>
    </row>
    <row r="6" ht="29.25" customHeight="1">
      <c r="B6" s="100" t="s">
        <v>86</v>
      </c>
    </row>
    <row r="7" spans="1:2" ht="14.25">
      <c r="A7" s="632" t="s">
        <v>87</v>
      </c>
      <c r="B7" s="632"/>
    </row>
    <row r="8" spans="1:15" ht="26.25" customHeight="1">
      <c r="A8" s="631">
        <v>1</v>
      </c>
      <c r="B8" s="608" t="s">
        <v>88</v>
      </c>
      <c r="C8" s="4">
        <v>14.8</v>
      </c>
      <c r="E8" s="606" t="s">
        <v>150</v>
      </c>
      <c r="F8" s="72" t="s">
        <v>49</v>
      </c>
      <c r="G8" s="101">
        <v>29.52</v>
      </c>
      <c r="H8" s="4" t="s">
        <v>72</v>
      </c>
      <c r="I8" s="102" t="s">
        <v>174</v>
      </c>
      <c r="J8" s="4">
        <v>15</v>
      </c>
      <c r="K8" s="4">
        <v>10</v>
      </c>
      <c r="O8" s="1"/>
    </row>
    <row r="9" spans="1:15" ht="17.25" customHeight="1">
      <c r="A9" s="631"/>
      <c r="B9" s="608"/>
      <c r="E9" s="606"/>
      <c r="F9" s="72" t="s">
        <v>61</v>
      </c>
      <c r="G9" s="101">
        <v>2.523</v>
      </c>
      <c r="H9" s="4" t="s">
        <v>58</v>
      </c>
      <c r="K9" s="4">
        <v>2</v>
      </c>
      <c r="O9" s="1"/>
    </row>
    <row r="10" spans="1:15" ht="17.25" customHeight="1">
      <c r="A10" s="631"/>
      <c r="B10" s="608"/>
      <c r="E10" s="606"/>
      <c r="F10" s="72" t="s">
        <v>62</v>
      </c>
      <c r="G10" s="101">
        <v>3.784</v>
      </c>
      <c r="H10" s="4" t="s">
        <v>54</v>
      </c>
      <c r="K10" s="4">
        <v>2.8</v>
      </c>
      <c r="O10" s="1"/>
    </row>
    <row r="11" spans="1:14" ht="17.25" customHeight="1">
      <c r="A11" s="631"/>
      <c r="B11" s="608"/>
      <c r="E11" s="7" t="s">
        <v>63</v>
      </c>
      <c r="F11" s="73"/>
      <c r="G11" s="103">
        <f>SUM(G8:G10)</f>
        <v>35.827</v>
      </c>
      <c r="J11" s="7">
        <f>SUM(J8:J10)</f>
        <v>15</v>
      </c>
      <c r="K11" s="7">
        <f>SUM(K8:K10)</f>
        <v>14.8</v>
      </c>
      <c r="L11" s="7">
        <f>SUM(L8:L10)</f>
        <v>0</v>
      </c>
      <c r="M11" s="7"/>
      <c r="N11" s="7"/>
    </row>
    <row r="12" spans="1:15" ht="26.25" customHeight="1">
      <c r="A12" s="631">
        <v>2</v>
      </c>
      <c r="B12" s="608" t="s">
        <v>89</v>
      </c>
      <c r="C12" s="4">
        <v>9.8</v>
      </c>
      <c r="E12" s="606" t="s">
        <v>143</v>
      </c>
      <c r="F12" s="72" t="s">
        <v>49</v>
      </c>
      <c r="G12" s="101">
        <v>30.514</v>
      </c>
      <c r="H12" s="4" t="s">
        <v>73</v>
      </c>
      <c r="I12" s="102" t="s">
        <v>174</v>
      </c>
      <c r="J12" s="4">
        <v>20</v>
      </c>
      <c r="K12" s="4">
        <v>7.8</v>
      </c>
      <c r="O12" s="1"/>
    </row>
    <row r="13" spans="1:15" ht="17.25" customHeight="1">
      <c r="A13" s="631"/>
      <c r="B13" s="608"/>
      <c r="E13" s="606"/>
      <c r="F13" s="72" t="s">
        <v>61</v>
      </c>
      <c r="G13" s="101">
        <v>3.052</v>
      </c>
      <c r="H13" s="4" t="s">
        <v>58</v>
      </c>
      <c r="K13" s="4">
        <v>1</v>
      </c>
      <c r="O13" s="1"/>
    </row>
    <row r="14" spans="1:15" ht="17.25" customHeight="1">
      <c r="A14" s="631"/>
      <c r="B14" s="608"/>
      <c r="E14" s="606"/>
      <c r="F14" s="72" t="s">
        <v>62</v>
      </c>
      <c r="G14" s="101">
        <v>3.052</v>
      </c>
      <c r="H14" s="4" t="s">
        <v>54</v>
      </c>
      <c r="K14" s="4">
        <v>1</v>
      </c>
      <c r="O14" s="1"/>
    </row>
    <row r="15" spans="1:14" ht="17.25" customHeight="1">
      <c r="A15" s="631"/>
      <c r="B15" s="608"/>
      <c r="E15" s="7" t="s">
        <v>63</v>
      </c>
      <c r="F15" s="73"/>
      <c r="G15" s="103">
        <f>SUM(G12:G14)</f>
        <v>36.618</v>
      </c>
      <c r="J15" s="7">
        <f>SUM(J12:J14)</f>
        <v>20</v>
      </c>
      <c r="K15" s="7">
        <f>SUM(K12:K14)</f>
        <v>9.8</v>
      </c>
      <c r="L15" s="7">
        <f>SUM(L12:L14)</f>
        <v>0</v>
      </c>
      <c r="M15" s="7"/>
      <c r="N15" s="7"/>
    </row>
    <row r="16" spans="1:15" ht="19.5" customHeight="1">
      <c r="A16" s="631">
        <v>3</v>
      </c>
      <c r="B16" s="608" t="s">
        <v>91</v>
      </c>
      <c r="C16" s="4">
        <v>4.8</v>
      </c>
      <c r="E16" s="606" t="s">
        <v>149</v>
      </c>
      <c r="F16" s="72" t="s">
        <v>49</v>
      </c>
      <c r="G16" s="101">
        <v>30.214</v>
      </c>
      <c r="H16" s="4" t="s">
        <v>79</v>
      </c>
      <c r="I16" s="102" t="s">
        <v>174</v>
      </c>
      <c r="J16" s="4">
        <v>5</v>
      </c>
      <c r="K16" s="4">
        <v>4.8</v>
      </c>
      <c r="O16" s="1"/>
    </row>
    <row r="17" spans="1:15" ht="17.25" customHeight="1">
      <c r="A17" s="631"/>
      <c r="B17" s="608"/>
      <c r="E17" s="606"/>
      <c r="F17" s="72" t="s">
        <v>61</v>
      </c>
      <c r="G17" s="101">
        <v>3.022</v>
      </c>
      <c r="O17" s="1"/>
    </row>
    <row r="18" spans="1:15" ht="17.25" customHeight="1">
      <c r="A18" s="631"/>
      <c r="B18" s="608"/>
      <c r="E18" s="606"/>
      <c r="F18" s="72" t="s">
        <v>62</v>
      </c>
      <c r="G18" s="101">
        <v>3.022</v>
      </c>
      <c r="O18" s="1"/>
    </row>
    <row r="19" spans="1:14" ht="17.25" customHeight="1">
      <c r="A19" s="631"/>
      <c r="B19" s="608"/>
      <c r="E19" s="7" t="s">
        <v>63</v>
      </c>
      <c r="F19" s="73"/>
      <c r="G19" s="103">
        <f>SUM(G16:G18)</f>
        <v>36.257999999999996</v>
      </c>
      <c r="J19" s="7">
        <f>SUM(J16:J18)</f>
        <v>5</v>
      </c>
      <c r="K19" s="7">
        <f>SUM(K16:K18)</f>
        <v>4.8</v>
      </c>
      <c r="L19" s="7">
        <f>SUM(L16:L18)</f>
        <v>0</v>
      </c>
      <c r="M19" s="7"/>
      <c r="N19" s="7"/>
    </row>
    <row r="20" spans="1:15" ht="22.5" customHeight="1">
      <c r="A20" s="631">
        <v>4</v>
      </c>
      <c r="B20" s="608" t="s">
        <v>92</v>
      </c>
      <c r="C20" s="4">
        <v>19.8</v>
      </c>
      <c r="E20" s="606" t="s">
        <v>146</v>
      </c>
      <c r="F20" s="72" t="s">
        <v>49</v>
      </c>
      <c r="G20" s="101">
        <v>26.557</v>
      </c>
      <c r="H20" s="4" t="s">
        <v>147</v>
      </c>
      <c r="I20" s="102"/>
      <c r="K20" s="4">
        <v>17.8</v>
      </c>
      <c r="O20" s="1"/>
    </row>
    <row r="21" spans="1:15" ht="22.5" customHeight="1">
      <c r="A21" s="631"/>
      <c r="B21" s="608"/>
      <c r="E21" s="606"/>
      <c r="F21" s="72" t="s">
        <v>61</v>
      </c>
      <c r="G21" s="101">
        <v>2.519</v>
      </c>
      <c r="H21" s="4" t="s">
        <v>286</v>
      </c>
      <c r="K21" s="4">
        <v>1</v>
      </c>
      <c r="O21" s="1"/>
    </row>
    <row r="22" spans="1:15" ht="22.5" customHeight="1">
      <c r="A22" s="631"/>
      <c r="B22" s="608"/>
      <c r="E22" s="606"/>
      <c r="F22" s="72" t="s">
        <v>62</v>
      </c>
      <c r="G22" s="101">
        <v>3.779</v>
      </c>
      <c r="H22" s="4" t="s">
        <v>52</v>
      </c>
      <c r="K22" s="4">
        <v>1</v>
      </c>
      <c r="O22" s="1"/>
    </row>
    <row r="23" spans="1:14" ht="22.5" customHeight="1">
      <c r="A23" s="631"/>
      <c r="B23" s="608"/>
      <c r="E23" s="7" t="s">
        <v>63</v>
      </c>
      <c r="F23" s="73"/>
      <c r="G23" s="103">
        <f>SUM(G20:G22)</f>
        <v>32.855000000000004</v>
      </c>
      <c r="J23" s="7">
        <f>SUM(J20:J22)</f>
        <v>0</v>
      </c>
      <c r="K23" s="7">
        <f>SUM(K20:K22)</f>
        <v>19.8</v>
      </c>
      <c r="L23" s="7">
        <f>SUM(L20:L22)</f>
        <v>0</v>
      </c>
      <c r="M23" s="7"/>
      <c r="N23" s="7"/>
    </row>
    <row r="24" spans="1:15" ht="22.5" customHeight="1">
      <c r="A24" s="631">
        <v>5</v>
      </c>
      <c r="B24" s="608" t="s">
        <v>93</v>
      </c>
      <c r="C24" s="4">
        <v>24.8</v>
      </c>
      <c r="E24" s="606" t="s">
        <v>0</v>
      </c>
      <c r="F24" s="72" t="s">
        <v>49</v>
      </c>
      <c r="H24" s="4" t="s">
        <v>76</v>
      </c>
      <c r="I24" s="102" t="s">
        <v>174</v>
      </c>
      <c r="J24" s="4">
        <v>5</v>
      </c>
      <c r="K24" s="4">
        <v>23</v>
      </c>
      <c r="O24" s="1"/>
    </row>
    <row r="25" spans="1:15" ht="22.5" customHeight="1">
      <c r="A25" s="631"/>
      <c r="B25" s="608"/>
      <c r="E25" s="606"/>
      <c r="F25" s="72" t="s">
        <v>61</v>
      </c>
      <c r="H25" s="4" t="s">
        <v>286</v>
      </c>
      <c r="K25" s="4">
        <v>0.8</v>
      </c>
      <c r="O25" s="1"/>
    </row>
    <row r="26" spans="1:15" ht="22.5" customHeight="1">
      <c r="A26" s="631"/>
      <c r="B26" s="608"/>
      <c r="E26" s="606"/>
      <c r="F26" s="72" t="s">
        <v>62</v>
      </c>
      <c r="H26" s="4" t="s">
        <v>52</v>
      </c>
      <c r="K26" s="4">
        <v>1</v>
      </c>
      <c r="O26" s="1"/>
    </row>
    <row r="27" spans="1:14" ht="22.5" customHeight="1">
      <c r="A27" s="631"/>
      <c r="B27" s="608"/>
      <c r="E27" s="7" t="s">
        <v>63</v>
      </c>
      <c r="F27" s="73"/>
      <c r="G27" s="103">
        <v>40.274</v>
      </c>
      <c r="J27" s="7">
        <f>SUM(J24:J26)</f>
        <v>5</v>
      </c>
      <c r="K27" s="7">
        <f>SUM(K24:K26)</f>
        <v>24.8</v>
      </c>
      <c r="L27" s="7">
        <f>SUM(L24:L26)</f>
        <v>0</v>
      </c>
      <c r="M27" s="7"/>
      <c r="N27" s="7"/>
    </row>
    <row r="28" spans="1:15" ht="26.25" customHeight="1">
      <c r="A28" s="631">
        <v>6</v>
      </c>
      <c r="B28" s="608" t="s">
        <v>95</v>
      </c>
      <c r="C28" s="4">
        <v>6.2</v>
      </c>
      <c r="E28" s="606" t="s">
        <v>150</v>
      </c>
      <c r="F28" s="72" t="s">
        <v>49</v>
      </c>
      <c r="G28" s="101">
        <v>14.391</v>
      </c>
      <c r="H28" s="4" t="s">
        <v>72</v>
      </c>
      <c r="I28" s="102" t="s">
        <v>174</v>
      </c>
      <c r="J28" s="4">
        <v>5</v>
      </c>
      <c r="K28" s="4">
        <v>6.2</v>
      </c>
      <c r="O28" s="1"/>
    </row>
    <row r="29" spans="1:15" ht="17.25" customHeight="1">
      <c r="A29" s="631"/>
      <c r="B29" s="608"/>
      <c r="E29" s="606"/>
      <c r="F29" s="72" t="s">
        <v>61</v>
      </c>
      <c r="G29" s="101">
        <v>1.23</v>
      </c>
      <c r="O29" s="1"/>
    </row>
    <row r="30" spans="1:15" ht="17.25" customHeight="1">
      <c r="A30" s="631"/>
      <c r="B30" s="608"/>
      <c r="E30" s="606"/>
      <c r="F30" s="72" t="s">
        <v>62</v>
      </c>
      <c r="G30" s="101">
        <v>1.845</v>
      </c>
      <c r="O30" s="1"/>
    </row>
    <row r="31" spans="1:14" ht="17.25" customHeight="1">
      <c r="A31" s="631"/>
      <c r="B31" s="608"/>
      <c r="E31" s="7" t="s">
        <v>63</v>
      </c>
      <c r="F31" s="73"/>
      <c r="G31" s="103">
        <f>SUM(G28:G30)</f>
        <v>17.466</v>
      </c>
      <c r="J31" s="7">
        <f>SUM(J28:J30)</f>
        <v>5</v>
      </c>
      <c r="K31" s="7">
        <f>SUM(K28:K30)</f>
        <v>6.2</v>
      </c>
      <c r="L31" s="7">
        <f>SUM(L28:L30)</f>
        <v>0</v>
      </c>
      <c r="M31" s="7"/>
      <c r="N31" s="7"/>
    </row>
    <row r="32" spans="1:15" ht="26.25" customHeight="1">
      <c r="A32" s="631">
        <v>7</v>
      </c>
      <c r="B32" s="608" t="s">
        <v>97</v>
      </c>
      <c r="C32" s="4">
        <v>6.2</v>
      </c>
      <c r="E32" s="606" t="s">
        <v>148</v>
      </c>
      <c r="F32" s="72" t="s">
        <v>49</v>
      </c>
      <c r="G32" s="101">
        <v>14.31</v>
      </c>
      <c r="H32" s="4" t="s">
        <v>75</v>
      </c>
      <c r="I32" s="102" t="s">
        <v>174</v>
      </c>
      <c r="J32" s="4">
        <v>5</v>
      </c>
      <c r="K32" s="4">
        <v>6.2</v>
      </c>
      <c r="O32" s="1"/>
    </row>
    <row r="33" spans="1:15" ht="17.25" customHeight="1">
      <c r="A33" s="631"/>
      <c r="B33" s="608"/>
      <c r="E33" s="606"/>
      <c r="F33" s="72" t="s">
        <v>61</v>
      </c>
      <c r="G33" s="101">
        <v>1.365</v>
      </c>
      <c r="O33" s="1"/>
    </row>
    <row r="34" spans="1:15" ht="17.25" customHeight="1">
      <c r="A34" s="631"/>
      <c r="B34" s="608"/>
      <c r="E34" s="606"/>
      <c r="F34" s="72" t="s">
        <v>62</v>
      </c>
      <c r="G34" s="101">
        <v>2.05</v>
      </c>
      <c r="O34" s="1"/>
    </row>
    <row r="35" spans="1:14" ht="17.25" customHeight="1">
      <c r="A35" s="631"/>
      <c r="B35" s="608"/>
      <c r="E35" s="7" t="s">
        <v>63</v>
      </c>
      <c r="F35" s="73"/>
      <c r="G35" s="103">
        <f>SUM(G32:G34)</f>
        <v>17.725</v>
      </c>
      <c r="J35" s="7">
        <f>SUM(J32:J34)</f>
        <v>5</v>
      </c>
      <c r="K35" s="7">
        <f>SUM(K32:K34)</f>
        <v>6.2</v>
      </c>
      <c r="L35" s="7">
        <f>SUM(L32:L34)</f>
        <v>0</v>
      </c>
      <c r="M35" s="7"/>
      <c r="N35" s="7"/>
    </row>
    <row r="36" spans="1:15" ht="26.25" customHeight="1">
      <c r="A36" s="631">
        <v>8</v>
      </c>
      <c r="B36" s="608" t="s">
        <v>94</v>
      </c>
      <c r="C36" s="4">
        <v>6.2</v>
      </c>
      <c r="E36" s="606" t="s">
        <v>0</v>
      </c>
      <c r="F36" s="72" t="s">
        <v>49</v>
      </c>
      <c r="H36" s="4" t="s">
        <v>76</v>
      </c>
      <c r="I36" s="102" t="s">
        <v>174</v>
      </c>
      <c r="J36" s="4">
        <v>5</v>
      </c>
      <c r="K36" s="4">
        <v>6</v>
      </c>
      <c r="O36" s="1"/>
    </row>
    <row r="37" spans="1:15" ht="17.25" customHeight="1">
      <c r="A37" s="631"/>
      <c r="B37" s="608"/>
      <c r="E37" s="606"/>
      <c r="F37" s="72" t="s">
        <v>61</v>
      </c>
      <c r="H37" s="4" t="s">
        <v>286</v>
      </c>
      <c r="K37" s="4">
        <v>0.2</v>
      </c>
      <c r="O37" s="1"/>
    </row>
    <row r="38" spans="1:15" ht="17.25" customHeight="1">
      <c r="A38" s="631"/>
      <c r="B38" s="608"/>
      <c r="E38" s="606"/>
      <c r="F38" s="72" t="s">
        <v>62</v>
      </c>
      <c r="O38" s="1"/>
    </row>
    <row r="39" spans="1:14" ht="17.25" customHeight="1">
      <c r="A39" s="631"/>
      <c r="B39" s="608"/>
      <c r="E39" s="7" t="s">
        <v>63</v>
      </c>
      <c r="F39" s="73"/>
      <c r="G39" s="103">
        <v>14.082</v>
      </c>
      <c r="J39" s="7">
        <f>SUM(J36:J38)</f>
        <v>5</v>
      </c>
      <c r="K39" s="7">
        <f>SUM(K36:K38)</f>
        <v>6.2</v>
      </c>
      <c r="L39" s="7">
        <f>SUM(L36:L38)</f>
        <v>0</v>
      </c>
      <c r="M39" s="7"/>
      <c r="N39" s="7"/>
    </row>
    <row r="40" spans="1:15" ht="54.75" customHeight="1">
      <c r="A40" s="8">
        <v>9</v>
      </c>
      <c r="B40" s="5" t="s">
        <v>162</v>
      </c>
      <c r="C40" s="4">
        <v>30</v>
      </c>
      <c r="E40" s="4" t="s">
        <v>496</v>
      </c>
      <c r="F40" s="72" t="s">
        <v>49</v>
      </c>
      <c r="G40" s="72">
        <v>25.45</v>
      </c>
      <c r="H40" s="4" t="s">
        <v>68</v>
      </c>
      <c r="K40" s="4">
        <v>24</v>
      </c>
      <c r="O40" s="8" t="s">
        <v>833</v>
      </c>
    </row>
    <row r="41" spans="6:15" ht="17.25" customHeight="1">
      <c r="F41" s="72" t="s">
        <v>61</v>
      </c>
      <c r="G41" s="72">
        <v>3.78</v>
      </c>
      <c r="H41" s="4" t="s">
        <v>286</v>
      </c>
      <c r="K41" s="4">
        <v>3</v>
      </c>
      <c r="O41" s="1"/>
    </row>
    <row r="42" spans="6:15" ht="17.25" customHeight="1">
      <c r="F42" s="72" t="s">
        <v>62</v>
      </c>
      <c r="G42" s="72">
        <v>3.78</v>
      </c>
      <c r="K42" s="4">
        <v>3</v>
      </c>
      <c r="O42" s="1"/>
    </row>
    <row r="43" spans="5:14" ht="17.25" customHeight="1">
      <c r="E43" s="7" t="s">
        <v>63</v>
      </c>
      <c r="F43" s="73"/>
      <c r="G43" s="73">
        <f>SUM(G40:G42)</f>
        <v>33.01</v>
      </c>
      <c r="J43" s="7">
        <f>SUM(J40:J42)</f>
        <v>0</v>
      </c>
      <c r="K43" s="7">
        <f>SUM(K40:K42)</f>
        <v>30</v>
      </c>
      <c r="L43" s="7">
        <f>SUM(L40:L42)</f>
        <v>0</v>
      </c>
      <c r="M43" s="7"/>
      <c r="N43" s="7"/>
    </row>
    <row r="44" spans="1:15" ht="34.5" customHeight="1">
      <c r="A44" s="607">
        <v>10</v>
      </c>
      <c r="B44" s="608" t="s">
        <v>163</v>
      </c>
      <c r="C44" s="4">
        <v>30</v>
      </c>
      <c r="E44" s="606" t="s">
        <v>490</v>
      </c>
      <c r="F44" s="72" t="s">
        <v>49</v>
      </c>
      <c r="G44" s="101">
        <v>38.331</v>
      </c>
      <c r="H44" s="4" t="s">
        <v>55</v>
      </c>
      <c r="K44" s="4">
        <v>27</v>
      </c>
      <c r="O44" s="8" t="s">
        <v>833</v>
      </c>
    </row>
    <row r="45" spans="1:15" ht="24" customHeight="1">
      <c r="A45" s="607"/>
      <c r="B45" s="608"/>
      <c r="E45" s="606"/>
      <c r="F45" s="72" t="s">
        <v>61</v>
      </c>
      <c r="G45" s="101">
        <v>3.833</v>
      </c>
      <c r="H45" s="4" t="s">
        <v>56</v>
      </c>
      <c r="K45" s="4">
        <v>1.5</v>
      </c>
      <c r="O45" s="1"/>
    </row>
    <row r="46" spans="1:15" ht="24" customHeight="1">
      <c r="A46" s="607"/>
      <c r="B46" s="608"/>
      <c r="E46" s="606"/>
      <c r="F46" s="72" t="s">
        <v>62</v>
      </c>
      <c r="G46" s="101">
        <v>3.833</v>
      </c>
      <c r="H46" s="4" t="s">
        <v>54</v>
      </c>
      <c r="K46" s="4">
        <v>1.5</v>
      </c>
      <c r="O46" s="1"/>
    </row>
    <row r="47" spans="1:14" ht="24" customHeight="1">
      <c r="A47" s="607"/>
      <c r="B47" s="608"/>
      <c r="E47" s="7" t="s">
        <v>63</v>
      </c>
      <c r="F47" s="73"/>
      <c r="G47" s="103">
        <f>SUM(G44:G46)</f>
        <v>45.997</v>
      </c>
      <c r="J47" s="7">
        <f>SUM(J44:J46)</f>
        <v>0</v>
      </c>
      <c r="K47" s="7">
        <f>SUM(K44:K46)</f>
        <v>30</v>
      </c>
      <c r="L47" s="7">
        <f>SUM(L44:L46)</f>
        <v>0</v>
      </c>
      <c r="M47" s="7"/>
      <c r="N47" s="7"/>
    </row>
    <row r="48" spans="5:14" ht="30.75" customHeight="1">
      <c r="E48" s="606" t="s">
        <v>491</v>
      </c>
      <c r="F48" s="606"/>
      <c r="G48" s="606"/>
      <c r="J48" s="7"/>
      <c r="K48" s="7"/>
      <c r="L48" s="7"/>
      <c r="M48" s="7"/>
      <c r="N48" s="7"/>
    </row>
    <row r="49" spans="1:15" ht="36" customHeight="1">
      <c r="A49" s="607">
        <v>11</v>
      </c>
      <c r="B49" s="608" t="s">
        <v>164</v>
      </c>
      <c r="C49" s="4">
        <v>30</v>
      </c>
      <c r="E49" s="4" t="s">
        <v>490</v>
      </c>
      <c r="F49" s="72" t="s">
        <v>49</v>
      </c>
      <c r="G49" s="101">
        <v>28.166</v>
      </c>
      <c r="H49" s="4" t="s">
        <v>55</v>
      </c>
      <c r="K49" s="4">
        <v>26.5</v>
      </c>
      <c r="O49" s="8" t="s">
        <v>833</v>
      </c>
    </row>
    <row r="50" spans="1:15" ht="24" customHeight="1">
      <c r="A50" s="607"/>
      <c r="B50" s="608"/>
      <c r="F50" s="72" t="s">
        <v>61</v>
      </c>
      <c r="G50" s="101">
        <v>2.817</v>
      </c>
      <c r="H50" s="4" t="s">
        <v>56</v>
      </c>
      <c r="K50" s="4">
        <v>1.5</v>
      </c>
      <c r="O50" s="1"/>
    </row>
    <row r="51" spans="1:15" ht="24" customHeight="1">
      <c r="A51" s="607"/>
      <c r="B51" s="608"/>
      <c r="F51" s="72" t="s">
        <v>492</v>
      </c>
      <c r="G51" s="101">
        <v>2.817</v>
      </c>
      <c r="H51" s="4" t="s">
        <v>54</v>
      </c>
      <c r="K51" s="4">
        <v>1</v>
      </c>
      <c r="O51" s="1"/>
    </row>
    <row r="52" spans="1:15" ht="24" customHeight="1">
      <c r="A52" s="607"/>
      <c r="B52" s="608"/>
      <c r="F52" s="72" t="s">
        <v>493</v>
      </c>
      <c r="G52" s="72">
        <v>3.38</v>
      </c>
      <c r="H52" s="4" t="s">
        <v>54</v>
      </c>
      <c r="K52" s="4">
        <v>1</v>
      </c>
      <c r="O52" s="1"/>
    </row>
    <row r="53" spans="1:14" ht="24" customHeight="1">
      <c r="A53" s="607"/>
      <c r="B53" s="608"/>
      <c r="E53" s="7" t="s">
        <v>63</v>
      </c>
      <c r="F53" s="73"/>
      <c r="G53" s="73">
        <f>SUM(G49:G52)</f>
        <v>37.18</v>
      </c>
      <c r="J53" s="7">
        <f>SUM(J49:J51)</f>
        <v>0</v>
      </c>
      <c r="K53" s="7">
        <f>SUM(K49:K52)</f>
        <v>30</v>
      </c>
      <c r="L53" s="7">
        <f>SUM(L49:L51)</f>
        <v>0</v>
      </c>
      <c r="M53" s="7"/>
      <c r="N53" s="7"/>
    </row>
    <row r="54" spans="5:14" ht="30.75" customHeight="1">
      <c r="E54" s="606" t="s">
        <v>491</v>
      </c>
      <c r="F54" s="606"/>
      <c r="G54" s="606"/>
      <c r="J54" s="7"/>
      <c r="K54" s="7"/>
      <c r="L54" s="7"/>
      <c r="M54" s="7"/>
      <c r="N54" s="7"/>
    </row>
    <row r="55" spans="1:15" ht="32.25" customHeight="1">
      <c r="A55" s="607">
        <v>12</v>
      </c>
      <c r="B55" s="608" t="s">
        <v>165</v>
      </c>
      <c r="C55" s="4">
        <v>30</v>
      </c>
      <c r="E55" s="4" t="s">
        <v>490</v>
      </c>
      <c r="F55" s="72" t="s">
        <v>49</v>
      </c>
      <c r="G55" s="101">
        <v>30.606</v>
      </c>
      <c r="H55" s="4" t="s">
        <v>118</v>
      </c>
      <c r="K55" s="4">
        <v>27</v>
      </c>
      <c r="O55" s="8" t="s">
        <v>833</v>
      </c>
    </row>
    <row r="56" spans="1:15" ht="24" customHeight="1">
      <c r="A56" s="607"/>
      <c r="B56" s="608"/>
      <c r="F56" s="72" t="s">
        <v>61</v>
      </c>
      <c r="G56" s="101">
        <v>3.061</v>
      </c>
      <c r="H56" s="4" t="s">
        <v>286</v>
      </c>
      <c r="K56" s="4">
        <v>1.5</v>
      </c>
      <c r="O56" s="1"/>
    </row>
    <row r="57" spans="1:15" ht="24" customHeight="1">
      <c r="A57" s="607"/>
      <c r="B57" s="608"/>
      <c r="F57" s="72" t="s">
        <v>430</v>
      </c>
      <c r="G57" s="101">
        <v>3.061</v>
      </c>
      <c r="H57" s="4" t="s">
        <v>52</v>
      </c>
      <c r="K57" s="4">
        <v>1.5</v>
      </c>
      <c r="O57" s="1"/>
    </row>
    <row r="58" spans="1:14" ht="24" customHeight="1">
      <c r="A58" s="607"/>
      <c r="B58" s="608"/>
      <c r="E58" s="7" t="s">
        <v>63</v>
      </c>
      <c r="F58" s="73"/>
      <c r="G58" s="103">
        <f>SUM(G55:G57)</f>
        <v>36.728</v>
      </c>
      <c r="J58" s="7">
        <f>SUM(J55:J57)</f>
        <v>0</v>
      </c>
      <c r="K58" s="7">
        <f>SUM(K55:K57)</f>
        <v>30</v>
      </c>
      <c r="L58" s="7">
        <f>SUM(L55:L57)</f>
        <v>0</v>
      </c>
      <c r="M58" s="7"/>
      <c r="N58" s="7"/>
    </row>
    <row r="59" spans="1:14" ht="30.75" customHeight="1">
      <c r="A59" s="607"/>
      <c r="B59" s="608"/>
      <c r="E59" s="606" t="s">
        <v>494</v>
      </c>
      <c r="F59" s="606"/>
      <c r="G59" s="606"/>
      <c r="J59" s="7"/>
      <c r="K59" s="7"/>
      <c r="L59" s="7"/>
      <c r="M59" s="7"/>
      <c r="N59" s="7"/>
    </row>
    <row r="60" spans="1:15" ht="21" customHeight="1">
      <c r="A60" s="607">
        <v>13</v>
      </c>
      <c r="B60" s="609" t="s">
        <v>166</v>
      </c>
      <c r="C60" s="606">
        <v>30</v>
      </c>
      <c r="D60" s="606"/>
      <c r="E60" s="606" t="s">
        <v>284</v>
      </c>
      <c r="F60" s="72" t="s">
        <v>49</v>
      </c>
      <c r="G60" s="72">
        <v>30.08</v>
      </c>
      <c r="H60" s="4" t="s">
        <v>118</v>
      </c>
      <c r="K60" s="4">
        <v>28</v>
      </c>
      <c r="O60" s="8" t="s">
        <v>833</v>
      </c>
    </row>
    <row r="61" spans="1:11" ht="21" customHeight="1">
      <c r="A61" s="607"/>
      <c r="B61" s="609"/>
      <c r="C61" s="606"/>
      <c r="D61" s="606"/>
      <c r="E61" s="606"/>
      <c r="F61" s="72" t="s">
        <v>61</v>
      </c>
      <c r="G61" s="72">
        <v>3.01</v>
      </c>
      <c r="H61" s="4" t="s">
        <v>286</v>
      </c>
      <c r="K61" s="4">
        <v>1</v>
      </c>
    </row>
    <row r="62" spans="1:11" ht="21" customHeight="1">
      <c r="A62" s="607"/>
      <c r="B62" s="609"/>
      <c r="C62" s="606"/>
      <c r="D62" s="606"/>
      <c r="E62" s="606"/>
      <c r="F62" s="72" t="s">
        <v>62</v>
      </c>
      <c r="G62" s="72">
        <v>3.01</v>
      </c>
      <c r="H62" s="4" t="s">
        <v>52</v>
      </c>
      <c r="K62" s="4">
        <v>1</v>
      </c>
    </row>
    <row r="63" spans="1:11" ht="21" customHeight="1">
      <c r="A63" s="607"/>
      <c r="B63" s="609"/>
      <c r="C63" s="606"/>
      <c r="D63" s="606"/>
      <c r="E63" s="7" t="s">
        <v>28</v>
      </c>
      <c r="F63" s="73"/>
      <c r="G63" s="73">
        <f>SUM(G60:G62)</f>
        <v>36.099999999999994</v>
      </c>
      <c r="K63" s="73">
        <f>SUM(K60:K62)</f>
        <v>30</v>
      </c>
    </row>
    <row r="64" spans="1:15" ht="21.75" customHeight="1">
      <c r="A64" s="607">
        <v>14</v>
      </c>
      <c r="B64" s="609" t="s">
        <v>167</v>
      </c>
      <c r="C64" s="4">
        <v>30</v>
      </c>
      <c r="E64" s="606" t="s">
        <v>285</v>
      </c>
      <c r="F64" s="72" t="s">
        <v>49</v>
      </c>
      <c r="G64" s="72">
        <v>25.04</v>
      </c>
      <c r="H64" s="4" t="s">
        <v>64</v>
      </c>
      <c r="K64" s="72">
        <v>25.04</v>
      </c>
      <c r="O64" s="8" t="s">
        <v>833</v>
      </c>
    </row>
    <row r="65" spans="1:11" ht="21" customHeight="1">
      <c r="A65" s="607"/>
      <c r="B65" s="609"/>
      <c r="E65" s="606"/>
      <c r="F65" s="72" t="s">
        <v>61</v>
      </c>
      <c r="G65" s="72">
        <v>2.48</v>
      </c>
      <c r="H65" s="4" t="s">
        <v>51</v>
      </c>
      <c r="K65" s="72">
        <v>2.48</v>
      </c>
    </row>
    <row r="66" spans="1:11" ht="21" customHeight="1">
      <c r="A66" s="607"/>
      <c r="B66" s="609"/>
      <c r="E66" s="606"/>
      <c r="F66" s="72" t="s">
        <v>62</v>
      </c>
      <c r="G66" s="72">
        <v>2.48</v>
      </c>
      <c r="H66" s="4" t="s">
        <v>52</v>
      </c>
      <c r="K66" s="72">
        <v>2.48</v>
      </c>
    </row>
    <row r="67" spans="1:11" ht="21" customHeight="1">
      <c r="A67" s="607"/>
      <c r="B67" s="609"/>
      <c r="E67" s="7" t="s">
        <v>28</v>
      </c>
      <c r="F67" s="73"/>
      <c r="G67" s="73">
        <f>SUM(G64:G66)</f>
        <v>30</v>
      </c>
      <c r="H67" s="7"/>
      <c r="I67" s="7"/>
      <c r="J67" s="7"/>
      <c r="K67" s="73">
        <f>SUM(K64:K66)</f>
        <v>30</v>
      </c>
    </row>
    <row r="68" spans="1:15" ht="23.25" customHeight="1">
      <c r="A68" s="607">
        <v>15</v>
      </c>
      <c r="B68" s="609" t="s">
        <v>442</v>
      </c>
      <c r="C68" s="4">
        <v>30</v>
      </c>
      <c r="E68" s="606"/>
      <c r="F68" s="72" t="s">
        <v>49</v>
      </c>
      <c r="H68" s="4" t="s">
        <v>68</v>
      </c>
      <c r="K68" s="72"/>
      <c r="O68" s="8" t="s">
        <v>833</v>
      </c>
    </row>
    <row r="69" spans="1:11" ht="21" customHeight="1">
      <c r="A69" s="607"/>
      <c r="B69" s="609"/>
      <c r="E69" s="606"/>
      <c r="F69" s="72" t="s">
        <v>61</v>
      </c>
      <c r="H69" s="4" t="s">
        <v>58</v>
      </c>
      <c r="K69" s="72"/>
    </row>
    <row r="70" spans="1:11" ht="21" customHeight="1">
      <c r="A70" s="607"/>
      <c r="B70" s="609"/>
      <c r="E70" s="606"/>
      <c r="F70" s="72" t="s">
        <v>62</v>
      </c>
      <c r="H70" s="4" t="s">
        <v>54</v>
      </c>
      <c r="K70" s="72"/>
    </row>
    <row r="71" spans="1:11" ht="21" customHeight="1">
      <c r="A71" s="607"/>
      <c r="B71" s="609"/>
      <c r="E71" s="7" t="s">
        <v>28</v>
      </c>
      <c r="F71" s="73"/>
      <c r="G71" s="73">
        <f>SUM(G68:G70)</f>
        <v>0</v>
      </c>
      <c r="H71" s="7"/>
      <c r="I71" s="7"/>
      <c r="J71" s="7"/>
      <c r="K71" s="73">
        <f>SUM(K68:K70)</f>
        <v>0</v>
      </c>
    </row>
    <row r="72" spans="1:15" ht="22.5" customHeight="1">
      <c r="A72" s="607">
        <v>16</v>
      </c>
      <c r="B72" s="608" t="s">
        <v>168</v>
      </c>
      <c r="C72" s="606">
        <v>30</v>
      </c>
      <c r="D72" s="606"/>
      <c r="E72" s="606" t="s">
        <v>443</v>
      </c>
      <c r="F72" s="72" t="s">
        <v>49</v>
      </c>
      <c r="G72" s="101">
        <v>31.974</v>
      </c>
      <c r="H72" s="4" t="s">
        <v>53</v>
      </c>
      <c r="K72" s="4">
        <v>27</v>
      </c>
      <c r="O72" s="8" t="s">
        <v>833</v>
      </c>
    </row>
    <row r="73" spans="1:11" ht="22.5" customHeight="1">
      <c r="A73" s="607"/>
      <c r="B73" s="608"/>
      <c r="C73" s="606"/>
      <c r="D73" s="606"/>
      <c r="E73" s="606"/>
      <c r="F73" s="72" t="s">
        <v>61</v>
      </c>
      <c r="G73" s="101">
        <v>3.197</v>
      </c>
      <c r="H73" s="4" t="s">
        <v>58</v>
      </c>
      <c r="K73" s="72">
        <v>1.5</v>
      </c>
    </row>
    <row r="74" spans="1:11" ht="22.5" customHeight="1">
      <c r="A74" s="607"/>
      <c r="B74" s="608"/>
      <c r="C74" s="606"/>
      <c r="D74" s="606"/>
      <c r="E74" s="606"/>
      <c r="F74" s="72" t="s">
        <v>62</v>
      </c>
      <c r="G74" s="101">
        <v>3.197</v>
      </c>
      <c r="H74" s="4" t="s">
        <v>54</v>
      </c>
      <c r="K74" s="72">
        <v>1.5</v>
      </c>
    </row>
    <row r="75" spans="1:11" ht="22.5" customHeight="1">
      <c r="A75" s="607"/>
      <c r="B75" s="608"/>
      <c r="C75" s="606"/>
      <c r="D75" s="606"/>
      <c r="E75" s="7" t="s">
        <v>28</v>
      </c>
      <c r="F75" s="73"/>
      <c r="G75" s="103">
        <f>SUM(G72:G74)</f>
        <v>38.368</v>
      </c>
      <c r="H75" s="7"/>
      <c r="I75" s="7"/>
      <c r="J75" s="7"/>
      <c r="K75" s="73">
        <f>SUM(K72:K74)</f>
        <v>30</v>
      </c>
    </row>
    <row r="76" spans="1:15" ht="27" customHeight="1">
      <c r="A76" s="607">
        <v>17</v>
      </c>
      <c r="B76" s="608" t="s">
        <v>169</v>
      </c>
      <c r="C76" s="606">
        <v>30</v>
      </c>
      <c r="D76" s="606"/>
      <c r="E76" s="606" t="s">
        <v>443</v>
      </c>
      <c r="F76" s="72" t="s">
        <v>49</v>
      </c>
      <c r="G76" s="101">
        <v>28.423</v>
      </c>
      <c r="H76" s="4" t="s">
        <v>53</v>
      </c>
      <c r="K76" s="4">
        <v>27</v>
      </c>
      <c r="O76" s="8" t="s">
        <v>833</v>
      </c>
    </row>
    <row r="77" spans="1:11" ht="27" customHeight="1">
      <c r="A77" s="607"/>
      <c r="B77" s="608"/>
      <c r="C77" s="606"/>
      <c r="D77" s="606"/>
      <c r="E77" s="606"/>
      <c r="F77" s="72" t="s">
        <v>61</v>
      </c>
      <c r="G77" s="101">
        <v>2.842</v>
      </c>
      <c r="H77" s="4" t="s">
        <v>58</v>
      </c>
      <c r="K77" s="72">
        <v>1.5</v>
      </c>
    </row>
    <row r="78" spans="1:11" ht="27" customHeight="1">
      <c r="A78" s="607"/>
      <c r="B78" s="608"/>
      <c r="C78" s="606"/>
      <c r="D78" s="606"/>
      <c r="E78" s="606"/>
      <c r="F78" s="72" t="s">
        <v>62</v>
      </c>
      <c r="G78" s="101">
        <v>2.842</v>
      </c>
      <c r="H78" s="4" t="s">
        <v>54</v>
      </c>
      <c r="K78" s="72">
        <v>1.5</v>
      </c>
    </row>
    <row r="79" spans="1:11" ht="27" customHeight="1">
      <c r="A79" s="607"/>
      <c r="B79" s="608"/>
      <c r="C79" s="606"/>
      <c r="D79" s="606"/>
      <c r="E79" s="7" t="s">
        <v>28</v>
      </c>
      <c r="F79" s="73"/>
      <c r="G79" s="103">
        <f>SUM(G76:G78)</f>
        <v>34.107</v>
      </c>
      <c r="H79" s="7"/>
      <c r="I79" s="7"/>
      <c r="J79" s="7"/>
      <c r="K79" s="73">
        <f>SUM(K76:K78)</f>
        <v>30</v>
      </c>
    </row>
    <row r="80" spans="1:15" ht="58.5" customHeight="1">
      <c r="A80" s="607">
        <v>18</v>
      </c>
      <c r="B80" s="5" t="s">
        <v>170</v>
      </c>
      <c r="C80" s="4">
        <v>30</v>
      </c>
      <c r="E80" s="4" t="s">
        <v>490</v>
      </c>
      <c r="F80" s="72" t="s">
        <v>49</v>
      </c>
      <c r="G80" s="101">
        <v>28.823</v>
      </c>
      <c r="H80" s="4" t="s">
        <v>117</v>
      </c>
      <c r="K80" s="4">
        <v>27</v>
      </c>
      <c r="O80" s="8" t="s">
        <v>833</v>
      </c>
    </row>
    <row r="81" spans="1:15" ht="24" customHeight="1">
      <c r="A81" s="607"/>
      <c r="F81" s="72" t="s">
        <v>61</v>
      </c>
      <c r="G81" s="101">
        <v>2.882</v>
      </c>
      <c r="H81" s="4" t="s">
        <v>286</v>
      </c>
      <c r="K81" s="4">
        <v>1.5</v>
      </c>
      <c r="O81" s="1"/>
    </row>
    <row r="82" spans="1:15" ht="24" customHeight="1">
      <c r="A82" s="607"/>
      <c r="F82" s="72" t="s">
        <v>430</v>
      </c>
      <c r="G82" s="101">
        <v>2.882</v>
      </c>
      <c r="H82" s="4" t="s">
        <v>52</v>
      </c>
      <c r="K82" s="4">
        <v>1.5</v>
      </c>
      <c r="O82" s="1"/>
    </row>
    <row r="83" spans="1:14" ht="24" customHeight="1">
      <c r="A83" s="607"/>
      <c r="E83" s="7" t="s">
        <v>63</v>
      </c>
      <c r="F83" s="73"/>
      <c r="G83" s="103">
        <f>SUM(G80:G82)</f>
        <v>34.587</v>
      </c>
      <c r="J83" s="7">
        <f>SUM(J80:J82)</f>
        <v>0</v>
      </c>
      <c r="K83" s="7">
        <f>SUM(K80:K82)</f>
        <v>30</v>
      </c>
      <c r="L83" s="7">
        <f>SUM(L80:L82)</f>
        <v>0</v>
      </c>
      <c r="M83" s="7"/>
      <c r="N83" s="7"/>
    </row>
    <row r="84" spans="1:14" ht="30.75" customHeight="1">
      <c r="A84" s="607"/>
      <c r="E84" s="606" t="s">
        <v>495</v>
      </c>
      <c r="F84" s="606"/>
      <c r="G84" s="606"/>
      <c r="J84" s="7"/>
      <c r="K84" s="7"/>
      <c r="L84" s="7"/>
      <c r="M84" s="7"/>
      <c r="N84" s="7"/>
    </row>
    <row r="85" spans="1:15" ht="26.25" customHeight="1">
      <c r="A85" s="631">
        <v>19</v>
      </c>
      <c r="B85" s="608" t="s">
        <v>90</v>
      </c>
      <c r="E85" s="606" t="s">
        <v>113</v>
      </c>
      <c r="F85" s="72" t="s">
        <v>49</v>
      </c>
      <c r="G85" s="72">
        <v>30.548</v>
      </c>
      <c r="H85" s="4" t="s">
        <v>74</v>
      </c>
      <c r="I85" s="102"/>
      <c r="O85" s="1"/>
    </row>
    <row r="86" spans="1:15" ht="17.25" customHeight="1">
      <c r="A86" s="631"/>
      <c r="B86" s="608"/>
      <c r="E86" s="606"/>
      <c r="F86" s="72" t="s">
        <v>61</v>
      </c>
      <c r="G86" s="72">
        <v>3.05</v>
      </c>
      <c r="O86" s="1"/>
    </row>
    <row r="87" spans="1:15" ht="17.25" customHeight="1">
      <c r="A87" s="631"/>
      <c r="B87" s="608"/>
      <c r="E87" s="606"/>
      <c r="F87" s="72" t="s">
        <v>62</v>
      </c>
      <c r="G87" s="72">
        <v>7.588</v>
      </c>
      <c r="O87" s="1"/>
    </row>
    <row r="88" spans="1:14" ht="17.25" customHeight="1">
      <c r="A88" s="631"/>
      <c r="B88" s="608"/>
      <c r="E88" s="7" t="s">
        <v>63</v>
      </c>
      <c r="F88" s="73"/>
      <c r="G88" s="103">
        <f>SUM(G85:G87)</f>
        <v>41.186</v>
      </c>
      <c r="K88" s="7">
        <f>SUM(K85:K87)</f>
        <v>0</v>
      </c>
      <c r="L88" s="7">
        <f>SUM(L85:L87)</f>
        <v>0</v>
      </c>
      <c r="M88" s="7"/>
      <c r="N88" s="7"/>
    </row>
    <row r="89" spans="1:15" ht="26.25" customHeight="1">
      <c r="A89" s="631">
        <v>20</v>
      </c>
      <c r="B89" s="608" t="s">
        <v>96</v>
      </c>
      <c r="E89" s="606" t="s">
        <v>149</v>
      </c>
      <c r="F89" s="72" t="s">
        <v>49</v>
      </c>
      <c r="G89" s="101">
        <v>14.555</v>
      </c>
      <c r="H89" s="4" t="s">
        <v>79</v>
      </c>
      <c r="I89" s="102"/>
      <c r="O89" s="1"/>
    </row>
    <row r="90" spans="1:15" ht="17.25" customHeight="1">
      <c r="A90" s="631"/>
      <c r="B90" s="608"/>
      <c r="E90" s="606"/>
      <c r="F90" s="72" t="s">
        <v>61</v>
      </c>
      <c r="G90" s="101">
        <v>1.455</v>
      </c>
      <c r="O90" s="1"/>
    </row>
    <row r="91" spans="1:15" ht="17.25" customHeight="1">
      <c r="A91" s="631"/>
      <c r="B91" s="608"/>
      <c r="E91" s="606"/>
      <c r="F91" s="72" t="s">
        <v>62</v>
      </c>
      <c r="G91" s="101">
        <v>1.456</v>
      </c>
      <c r="O91" s="1"/>
    </row>
    <row r="92" spans="1:14" ht="17.25" customHeight="1">
      <c r="A92" s="631"/>
      <c r="B92" s="608"/>
      <c r="E92" s="7" t="s">
        <v>63</v>
      </c>
      <c r="F92" s="73"/>
      <c r="G92" s="103">
        <f>SUM(G89:G91)</f>
        <v>17.465999999999998</v>
      </c>
      <c r="K92" s="7">
        <f>SUM(K89:K91)</f>
        <v>0</v>
      </c>
      <c r="L92" s="7">
        <f>SUM(L89:L91)</f>
        <v>0</v>
      </c>
      <c r="M92" s="7"/>
      <c r="N92" s="7"/>
    </row>
    <row r="93" spans="2:11" ht="14.25">
      <c r="B93" s="6" t="s">
        <v>28</v>
      </c>
      <c r="C93" s="7">
        <f>SUM(C8:C92)</f>
        <v>392.6</v>
      </c>
      <c r="G93" s="72">
        <f>SUM(G11,G15,G19,G23,G27,G31,G35,G39,G43,G47,G53,G58,G63,G67,G71,G75,G79,G83,G88,G92)</f>
        <v>615.8340000000001</v>
      </c>
      <c r="K93" s="73">
        <f>SUM(K11,K15,K19,K23,K27,K31,K35,K39,K43,K47,K53,K58,K63,K67,K71,K75,K79,K83,K88,K92)</f>
        <v>362.6</v>
      </c>
    </row>
  </sheetData>
  <sheetProtection/>
  <mergeCells count="80">
    <mergeCell ref="E72:E74"/>
    <mergeCell ref="C76:C79"/>
    <mergeCell ref="D76:D79"/>
    <mergeCell ref="E76:E78"/>
    <mergeCell ref="A72:A75"/>
    <mergeCell ref="B72:B75"/>
    <mergeCell ref="A76:A79"/>
    <mergeCell ref="B76:B79"/>
    <mergeCell ref="C72:C75"/>
    <mergeCell ref="D72:D75"/>
    <mergeCell ref="A7:B7"/>
    <mergeCell ref="A8:A11"/>
    <mergeCell ref="A12:A15"/>
    <mergeCell ref="A16:A19"/>
    <mergeCell ref="A20:A23"/>
    <mergeCell ref="A24:A27"/>
    <mergeCell ref="B12:B15"/>
    <mergeCell ref="B16:B19"/>
    <mergeCell ref="B20:B23"/>
    <mergeCell ref="B8:B11"/>
    <mergeCell ref="A28:A31"/>
    <mergeCell ref="A85:A88"/>
    <mergeCell ref="A36:A39"/>
    <mergeCell ref="A32:A35"/>
    <mergeCell ref="E85:E87"/>
    <mergeCell ref="E24:E26"/>
    <mergeCell ref="B32:B35"/>
    <mergeCell ref="B36:B39"/>
    <mergeCell ref="B28:B31"/>
    <mergeCell ref="B60:B63"/>
    <mergeCell ref="E89:E91"/>
    <mergeCell ref="B24:B27"/>
    <mergeCell ref="E32:E34"/>
    <mergeCell ref="B85:B88"/>
    <mergeCell ref="A89:A92"/>
    <mergeCell ref="E8:E10"/>
    <mergeCell ref="E12:E14"/>
    <mergeCell ref="E20:E22"/>
    <mergeCell ref="E28:E30"/>
    <mergeCell ref="E36:E38"/>
    <mergeCell ref="B89:B92"/>
    <mergeCell ref="E16:E18"/>
    <mergeCell ref="A1:O1"/>
    <mergeCell ref="E5:G5"/>
    <mergeCell ref="H3:H4"/>
    <mergeCell ref="I3:J4"/>
    <mergeCell ref="M3:M4"/>
    <mergeCell ref="N3:N4"/>
    <mergeCell ref="N2:O2"/>
    <mergeCell ref="A3:A4"/>
    <mergeCell ref="B64:B67"/>
    <mergeCell ref="E64:E66"/>
    <mergeCell ref="B3:B4"/>
    <mergeCell ref="O3:O4"/>
    <mergeCell ref="K3:L3"/>
    <mergeCell ref="C5:D5"/>
    <mergeCell ref="K5:L5"/>
    <mergeCell ref="I5:J5"/>
    <mergeCell ref="C3:D3"/>
    <mergeCell ref="E3:G4"/>
    <mergeCell ref="A49:A53"/>
    <mergeCell ref="B49:B53"/>
    <mergeCell ref="B68:B71"/>
    <mergeCell ref="A68:A71"/>
    <mergeCell ref="E68:E70"/>
    <mergeCell ref="A60:A63"/>
    <mergeCell ref="C60:C63"/>
    <mergeCell ref="D60:D63"/>
    <mergeCell ref="E60:E62"/>
    <mergeCell ref="A64:A67"/>
    <mergeCell ref="E59:G59"/>
    <mergeCell ref="A55:A59"/>
    <mergeCell ref="B55:B59"/>
    <mergeCell ref="E84:G84"/>
    <mergeCell ref="A80:A84"/>
    <mergeCell ref="A44:A47"/>
    <mergeCell ref="B44:B47"/>
    <mergeCell ref="E44:E46"/>
    <mergeCell ref="E48:G48"/>
    <mergeCell ref="E54:G54"/>
  </mergeCells>
  <printOptions gridLines="1" horizontalCentered="1"/>
  <pageMargins left="0.25" right="0.25" top="0.37" bottom="0.31" header="0.22" footer="0.14"/>
  <pageSetup horizontalDpi="600" verticalDpi="600" orientation="landscape" paperSize="9" scale="98" r:id="rId1"/>
  <headerFooter alignWithMargins="0">
    <oddFooter>&amp;L&amp;"Arial,Italic"&amp;8&amp;Z&amp;F/&amp;A&amp;R&amp;"Arial,Italic"&amp;8&amp;P/&amp;N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8"/>
  <sheetViews>
    <sheetView zoomScaleSheetLayoutView="85" zoomScalePageLayoutView="0" workbookViewId="0" topLeftCell="A1">
      <pane ySplit="5" topLeftCell="A6" activePane="bottomLeft" state="frozen"/>
      <selection pane="topLeft" activeCell="F60" sqref="F60"/>
      <selection pane="bottomLeft" activeCell="A9" sqref="A9"/>
    </sheetView>
  </sheetViews>
  <sheetFormatPr defaultColWidth="9.140625" defaultRowHeight="12.75"/>
  <cols>
    <col min="1" max="1" width="3.57421875" style="74" customWidth="1"/>
    <col min="2" max="2" width="36.8515625" style="108" customWidth="1"/>
    <col min="3" max="3" width="9.140625" style="74" customWidth="1"/>
    <col min="4" max="4" width="10.140625" style="74" customWidth="1"/>
    <col min="5" max="5" width="12.421875" style="76" customWidth="1"/>
    <col min="6" max="6" width="14.00390625" style="77" customWidth="1"/>
    <col min="7" max="7" width="11.7109375" style="77" customWidth="1"/>
    <col min="8" max="8" width="10.140625" style="74" customWidth="1"/>
    <col min="9" max="9" width="10.28125" style="74" customWidth="1"/>
    <col min="10" max="10" width="20.57421875" style="74" customWidth="1"/>
    <col min="11" max="11" width="12.7109375" style="74" customWidth="1"/>
    <col min="12" max="16384" width="9.140625" style="74" customWidth="1"/>
  </cols>
  <sheetData>
    <row r="1" spans="1:11" ht="22.5" customHeight="1">
      <c r="A1" s="633" t="s">
        <v>282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0" ht="39.75" customHeight="1">
      <c r="A2" s="634" t="s">
        <v>267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1" ht="27.75" customHeight="1">
      <c r="A3" s="635" t="s">
        <v>268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s="41" customFormat="1" ht="56.25" customHeight="1">
      <c r="A4" s="84" t="s">
        <v>15</v>
      </c>
      <c r="B4" s="84" t="s">
        <v>16</v>
      </c>
      <c r="C4" s="84" t="s">
        <v>265</v>
      </c>
      <c r="D4" s="114" t="s">
        <v>85</v>
      </c>
      <c r="E4" s="84" t="s">
        <v>157</v>
      </c>
      <c r="F4" s="84" t="s">
        <v>158</v>
      </c>
      <c r="G4" s="84" t="s">
        <v>279</v>
      </c>
      <c r="H4" s="84" t="s">
        <v>266</v>
      </c>
      <c r="I4" s="84" t="s">
        <v>190</v>
      </c>
      <c r="J4" s="84" t="s">
        <v>41</v>
      </c>
      <c r="K4" s="84" t="s">
        <v>42</v>
      </c>
    </row>
    <row r="5" spans="1:11" s="41" customFormat="1" ht="18.75" customHeight="1">
      <c r="A5" s="85" t="s">
        <v>17</v>
      </c>
      <c r="B5" s="85" t="s">
        <v>18</v>
      </c>
      <c r="C5" s="85" t="s">
        <v>19</v>
      </c>
      <c r="E5" s="85" t="s">
        <v>30</v>
      </c>
      <c r="F5" s="85" t="s">
        <v>43</v>
      </c>
      <c r="G5" s="85" t="s">
        <v>44</v>
      </c>
      <c r="H5" s="85" t="s">
        <v>45</v>
      </c>
      <c r="I5" s="85" t="s">
        <v>46</v>
      </c>
      <c r="J5" s="85" t="s">
        <v>47</v>
      </c>
      <c r="K5" s="85" t="s">
        <v>48</v>
      </c>
    </row>
    <row r="6" spans="1:11" s="41" customFormat="1" ht="18.75" customHeight="1">
      <c r="A6" s="57"/>
      <c r="B6" s="69" t="s">
        <v>3</v>
      </c>
      <c r="C6" s="57"/>
      <c r="D6" s="57"/>
      <c r="E6" s="57"/>
      <c r="F6" s="57"/>
      <c r="G6" s="57"/>
      <c r="H6" s="57"/>
      <c r="I6" s="57"/>
      <c r="J6" s="57"/>
      <c r="K6" s="54"/>
    </row>
    <row r="7" spans="1:10" s="54" customFormat="1" ht="16.5" customHeight="1">
      <c r="A7" s="59"/>
      <c r="B7" s="68" t="s">
        <v>271</v>
      </c>
      <c r="D7" s="69"/>
      <c r="E7" s="69"/>
      <c r="F7" s="69"/>
      <c r="G7" s="69"/>
      <c r="H7" s="60"/>
      <c r="I7" s="60"/>
      <c r="J7" s="55"/>
    </row>
    <row r="8" spans="1:11" s="54" customFormat="1" ht="60" customHeight="1">
      <c r="A8" s="59">
        <v>1</v>
      </c>
      <c r="B8" s="54" t="s">
        <v>272</v>
      </c>
      <c r="C8" s="58">
        <v>150</v>
      </c>
      <c r="D8" s="58"/>
      <c r="E8" s="58" t="s">
        <v>281</v>
      </c>
      <c r="F8" s="55" t="s">
        <v>57</v>
      </c>
      <c r="G8" s="58">
        <v>50</v>
      </c>
      <c r="H8" s="58">
        <v>50</v>
      </c>
      <c r="I8" s="55"/>
      <c r="J8" s="55"/>
      <c r="K8" s="55" t="s">
        <v>833</v>
      </c>
    </row>
  </sheetData>
  <sheetProtection/>
  <mergeCells count="3">
    <mergeCell ref="A1:K1"/>
    <mergeCell ref="A2:J2"/>
    <mergeCell ref="A3:K3"/>
  </mergeCells>
  <printOptions gridLines="1" horizontalCentered="1"/>
  <pageMargins left="0.2362204724409449" right="0.2362204724409449" top="0.35433070866141736" bottom="0.4330708661417323" header="0.1968503937007874" footer="0.15748031496062992"/>
  <pageSetup horizontalDpi="600" verticalDpi="600" orientation="landscape" paperSize="9" scale="95" r:id="rId1"/>
  <headerFooter alignWithMargins="0">
    <oddFooter>&amp;L&amp;"Arial,Italic"&amp;8&amp;Z&amp;F/&amp;A&amp;R&amp;"Arial,Italic"&amp;8&amp;P/&amp;N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48002"/>
  </sheetPr>
  <dimension ref="A1:L28"/>
  <sheetViews>
    <sheetView view="pageBreakPreview" zoomScaleSheetLayoutView="100" zoomScalePageLayoutView="0" workbookViewId="0" topLeftCell="B1">
      <selection activeCell="L3" sqref="L3"/>
    </sheetView>
  </sheetViews>
  <sheetFormatPr defaultColWidth="9.140625" defaultRowHeight="12.75"/>
  <cols>
    <col min="1" max="1" width="5.140625" style="0" customWidth="1"/>
    <col min="2" max="2" width="29.140625" style="0" customWidth="1"/>
    <col min="3" max="3" width="11.00390625" style="0" customWidth="1"/>
    <col min="4" max="4" width="9.00390625" style="74" customWidth="1"/>
    <col min="5" max="5" width="10.421875" style="109" customWidth="1"/>
    <col min="6" max="6" width="13.00390625" style="77" customWidth="1"/>
    <col min="7" max="7" width="10.57421875" style="77" customWidth="1"/>
    <col min="8" max="8" width="9.57421875" style="74" customWidth="1"/>
    <col min="9" max="9" width="10.28125" style="74" customWidth="1"/>
    <col min="10" max="10" width="20.57421875" style="74" customWidth="1"/>
    <col min="11" max="11" width="12.28125" style="74" customWidth="1"/>
  </cols>
  <sheetData>
    <row r="1" spans="1:11" ht="35.25" customHeight="1">
      <c r="A1" s="638" t="s">
        <v>832</v>
      </c>
      <c r="B1" s="638"/>
      <c r="C1" s="638"/>
      <c r="D1" s="638"/>
      <c r="E1" s="638"/>
      <c r="F1" s="638"/>
      <c r="G1" s="638"/>
      <c r="H1" s="638"/>
      <c r="I1" s="638"/>
      <c r="J1" s="638"/>
      <c r="K1" s="638"/>
    </row>
    <row r="2" spans="1:10" ht="14.25">
      <c r="A2" s="222"/>
      <c r="C2" s="412"/>
      <c r="D2" s="409"/>
      <c r="E2" s="409"/>
      <c r="F2" s="409"/>
      <c r="G2" s="409"/>
      <c r="H2" s="409"/>
      <c r="I2" s="409"/>
      <c r="J2" s="412" t="s">
        <v>268</v>
      </c>
    </row>
    <row r="3" spans="1:12" ht="37.5" customHeight="1">
      <c r="A3" s="223" t="s">
        <v>469</v>
      </c>
      <c r="B3" s="223" t="s">
        <v>445</v>
      </c>
      <c r="C3" s="224" t="s">
        <v>84</v>
      </c>
      <c r="D3" s="410" t="s">
        <v>85</v>
      </c>
      <c r="E3" s="410" t="s">
        <v>157</v>
      </c>
      <c r="F3" s="410" t="s">
        <v>158</v>
      </c>
      <c r="G3" s="410" t="s">
        <v>279</v>
      </c>
      <c r="H3" s="410" t="s">
        <v>266</v>
      </c>
      <c r="I3" s="410" t="s">
        <v>190</v>
      </c>
      <c r="J3" s="410" t="s">
        <v>41</v>
      </c>
      <c r="K3" s="410" t="s">
        <v>42</v>
      </c>
      <c r="L3" s="411"/>
    </row>
    <row r="4" spans="1:12" ht="18.75" customHeight="1">
      <c r="A4" s="225" t="s">
        <v>17</v>
      </c>
      <c r="B4" s="225" t="s">
        <v>18</v>
      </c>
      <c r="C4" s="637" t="s">
        <v>19</v>
      </c>
      <c r="D4" s="637"/>
      <c r="E4" s="366" t="s">
        <v>30</v>
      </c>
      <c r="F4" s="366" t="s">
        <v>43</v>
      </c>
      <c r="G4" s="366" t="s">
        <v>44</v>
      </c>
      <c r="H4" s="366" t="s">
        <v>45</v>
      </c>
      <c r="I4" s="366" t="s">
        <v>46</v>
      </c>
      <c r="J4" s="366" t="s">
        <v>47</v>
      </c>
      <c r="K4" s="366" t="s">
        <v>48</v>
      </c>
      <c r="L4" s="411"/>
    </row>
    <row r="5" spans="1:3" ht="14.25">
      <c r="A5" s="636" t="s">
        <v>446</v>
      </c>
      <c r="B5" s="636"/>
      <c r="C5" s="636"/>
    </row>
    <row r="6" spans="1:3" ht="45.75" customHeight="1">
      <c r="A6" s="226" t="s">
        <v>14</v>
      </c>
      <c r="B6" s="116" t="s">
        <v>447</v>
      </c>
      <c r="C6" s="118">
        <v>45</v>
      </c>
    </row>
    <row r="7" spans="1:3" ht="45.75" customHeight="1">
      <c r="A7" s="226" t="s">
        <v>20</v>
      </c>
      <c r="B7" s="116" t="s">
        <v>448</v>
      </c>
      <c r="C7" s="118">
        <v>75</v>
      </c>
    </row>
    <row r="8" spans="1:3" ht="45.75" customHeight="1">
      <c r="A8" s="226" t="s">
        <v>21</v>
      </c>
      <c r="B8" s="116" t="s">
        <v>449</v>
      </c>
      <c r="C8" s="118">
        <v>45</v>
      </c>
    </row>
    <row r="9" spans="1:3" ht="45.75" customHeight="1">
      <c r="A9" s="226" t="s">
        <v>22</v>
      </c>
      <c r="B9" s="116" t="s">
        <v>450</v>
      </c>
      <c r="C9" s="118">
        <v>45</v>
      </c>
    </row>
    <row r="10" spans="1:3" ht="45.75" customHeight="1">
      <c r="A10" s="226" t="s">
        <v>23</v>
      </c>
      <c r="B10" s="116" t="s">
        <v>451</v>
      </c>
      <c r="C10" s="118">
        <v>45</v>
      </c>
    </row>
    <row r="11" spans="1:3" ht="45.75" customHeight="1">
      <c r="A11" s="226" t="s">
        <v>24</v>
      </c>
      <c r="B11" s="116" t="s">
        <v>452</v>
      </c>
      <c r="C11" s="118">
        <v>45</v>
      </c>
    </row>
    <row r="12" spans="1:3" ht="45.75" customHeight="1">
      <c r="A12" s="226" t="s">
        <v>25</v>
      </c>
      <c r="B12" s="116" t="s">
        <v>453</v>
      </c>
      <c r="C12" s="118">
        <v>22.5</v>
      </c>
    </row>
    <row r="13" spans="1:3" ht="45.75" customHeight="1">
      <c r="A13" s="226" t="s">
        <v>26</v>
      </c>
      <c r="B13" s="116" t="s">
        <v>454</v>
      </c>
      <c r="C13" s="118">
        <v>22.5</v>
      </c>
    </row>
    <row r="14" spans="1:3" ht="45.75" customHeight="1">
      <c r="A14" s="226" t="s">
        <v>27</v>
      </c>
      <c r="B14" s="116" t="s">
        <v>455</v>
      </c>
      <c r="C14" s="118">
        <v>22.5</v>
      </c>
    </row>
    <row r="15" spans="1:3" ht="45.75" customHeight="1">
      <c r="A15" s="226" t="s">
        <v>32</v>
      </c>
      <c r="B15" s="116" t="s">
        <v>456</v>
      </c>
      <c r="C15" s="118">
        <v>75</v>
      </c>
    </row>
    <row r="16" spans="1:3" ht="32.25" customHeight="1">
      <c r="A16" s="227"/>
      <c r="B16" s="228" t="s">
        <v>457</v>
      </c>
      <c r="C16" s="229">
        <f>SUM(C6:C15)</f>
        <v>442.5</v>
      </c>
    </row>
    <row r="17" spans="1:3" ht="18.75" customHeight="1">
      <c r="A17" s="636" t="s">
        <v>458</v>
      </c>
      <c r="B17" s="636"/>
      <c r="C17" s="636"/>
    </row>
    <row r="18" spans="1:3" ht="30" customHeight="1">
      <c r="A18" s="226" t="s">
        <v>14</v>
      </c>
      <c r="B18" s="116" t="s">
        <v>459</v>
      </c>
      <c r="C18" s="118">
        <v>45</v>
      </c>
    </row>
    <row r="19" spans="1:3" ht="30" customHeight="1">
      <c r="A19" s="226" t="s">
        <v>20</v>
      </c>
      <c r="B19" s="116" t="s">
        <v>460</v>
      </c>
      <c r="C19" s="118">
        <v>22.5</v>
      </c>
    </row>
    <row r="20" spans="1:3" ht="30" customHeight="1">
      <c r="A20" s="226" t="s">
        <v>21</v>
      </c>
      <c r="B20" s="116" t="s">
        <v>461</v>
      </c>
      <c r="C20" s="118">
        <v>22.5</v>
      </c>
    </row>
    <row r="21" spans="1:3" ht="30" customHeight="1">
      <c r="A21" s="226" t="s">
        <v>22</v>
      </c>
      <c r="B21" s="116" t="s">
        <v>462</v>
      </c>
      <c r="C21" s="118">
        <v>75</v>
      </c>
    </row>
    <row r="22" spans="1:3" ht="30" customHeight="1">
      <c r="A22" s="226" t="s">
        <v>23</v>
      </c>
      <c r="B22" s="116" t="s">
        <v>470</v>
      </c>
      <c r="C22" s="118">
        <v>75</v>
      </c>
    </row>
    <row r="23" spans="1:3" ht="30" customHeight="1">
      <c r="A23" s="226" t="s">
        <v>24</v>
      </c>
      <c r="B23" s="116" t="s">
        <v>463</v>
      </c>
      <c r="C23" s="118">
        <v>75</v>
      </c>
    </row>
    <row r="24" spans="1:3" ht="30" customHeight="1">
      <c r="A24" s="226" t="s">
        <v>25</v>
      </c>
      <c r="B24" s="116" t="s">
        <v>464</v>
      </c>
      <c r="C24" s="118">
        <v>22.5</v>
      </c>
    </row>
    <row r="25" spans="1:3" ht="30" customHeight="1">
      <c r="A25" s="226" t="s">
        <v>26</v>
      </c>
      <c r="B25" s="116" t="s">
        <v>465</v>
      </c>
      <c r="C25" s="118">
        <v>20.55</v>
      </c>
    </row>
    <row r="26" spans="1:3" ht="30" customHeight="1">
      <c r="A26" s="226" t="s">
        <v>27</v>
      </c>
      <c r="B26" s="116" t="s">
        <v>466</v>
      </c>
      <c r="C26" s="118">
        <v>20.55</v>
      </c>
    </row>
    <row r="27" spans="1:3" ht="30" customHeight="1">
      <c r="A27" s="226" t="s">
        <v>32</v>
      </c>
      <c r="B27" s="116" t="s">
        <v>467</v>
      </c>
      <c r="C27" s="118">
        <v>20.55</v>
      </c>
    </row>
    <row r="28" spans="1:3" ht="33.75" customHeight="1">
      <c r="A28" s="227"/>
      <c r="B28" s="228" t="s">
        <v>468</v>
      </c>
      <c r="C28" s="229">
        <f>SUM(C18:C27)</f>
        <v>399.15000000000003</v>
      </c>
    </row>
  </sheetData>
  <sheetProtection/>
  <mergeCells count="4">
    <mergeCell ref="A5:C5"/>
    <mergeCell ref="A17:C17"/>
    <mergeCell ref="C4:D4"/>
    <mergeCell ref="A1:K1"/>
  </mergeCells>
  <printOptions horizontalCentered="1"/>
  <pageMargins left="0.45" right="0.45" top="0.5" bottom="0.5" header="0.3" footer="0.3"/>
  <pageSetup horizontalDpi="600" verticalDpi="6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00FF"/>
  </sheetPr>
  <dimension ref="A1:S71"/>
  <sheetViews>
    <sheetView view="pageBreakPreview" zoomScaleNormal="130" zoomScaleSheetLayoutView="100" zoomScalePageLayoutView="0" workbookViewId="0" topLeftCell="A29">
      <selection activeCell="B46" sqref="B46:B50"/>
    </sheetView>
  </sheetViews>
  <sheetFormatPr defaultColWidth="9.140625" defaultRowHeight="12.75"/>
  <cols>
    <col min="1" max="1" width="3.57421875" style="464" customWidth="1"/>
    <col min="2" max="2" width="16.57421875" style="510" customWidth="1"/>
    <col min="3" max="4" width="6.8515625" style="461" customWidth="1"/>
    <col min="5" max="5" width="6.57421875" style="461" customWidth="1"/>
    <col min="6" max="6" width="7.421875" style="461" customWidth="1"/>
    <col min="7" max="7" width="11.7109375" style="561" customWidth="1"/>
    <col min="8" max="8" width="7.28125" style="561" customWidth="1"/>
    <col min="9" max="9" width="7.57421875" style="538" customWidth="1"/>
    <col min="10" max="10" width="9.28125" style="461" customWidth="1"/>
    <col min="11" max="11" width="5.00390625" style="461" customWidth="1"/>
    <col min="12" max="12" width="7.28125" style="461" customWidth="1"/>
    <col min="13" max="13" width="7.00390625" style="461" customWidth="1"/>
    <col min="14" max="15" width="6.28125" style="461" customWidth="1"/>
    <col min="16" max="16" width="7.421875" style="461" customWidth="1"/>
    <col min="17" max="17" width="15.28125" style="416" customWidth="1"/>
    <col min="18" max="16384" width="9.140625" style="416" customWidth="1"/>
  </cols>
  <sheetData>
    <row r="1" spans="1:17" ht="30.75" customHeight="1">
      <c r="A1" s="679" t="s">
        <v>1025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</row>
    <row r="2" spans="1:17" ht="12.75">
      <c r="A2" s="422"/>
      <c r="B2" s="418"/>
      <c r="C2" s="419"/>
      <c r="D2" s="419"/>
      <c r="E2" s="419"/>
      <c r="F2" s="419"/>
      <c r="G2" s="511"/>
      <c r="H2" s="511"/>
      <c r="I2" s="512"/>
      <c r="J2" s="419"/>
      <c r="K2" s="419"/>
      <c r="L2" s="680" t="s">
        <v>29</v>
      </c>
      <c r="M2" s="680"/>
      <c r="N2" s="680"/>
      <c r="O2" s="680"/>
      <c r="P2" s="680"/>
      <c r="Q2" s="680"/>
    </row>
    <row r="3" spans="1:17" ht="79.5" customHeight="1">
      <c r="A3" s="681" t="s">
        <v>15</v>
      </c>
      <c r="B3" s="681" t="s">
        <v>16</v>
      </c>
      <c r="C3" s="683" t="s">
        <v>1026</v>
      </c>
      <c r="D3" s="683"/>
      <c r="E3" s="683"/>
      <c r="F3" s="683"/>
      <c r="G3" s="684" t="s">
        <v>1027</v>
      </c>
      <c r="H3" s="685"/>
      <c r="I3" s="686"/>
      <c r="J3" s="681" t="s">
        <v>1028</v>
      </c>
      <c r="K3" s="690" t="s">
        <v>172</v>
      </c>
      <c r="L3" s="691"/>
      <c r="M3" s="694" t="s">
        <v>1029</v>
      </c>
      <c r="N3" s="694"/>
      <c r="O3" s="694"/>
      <c r="P3" s="694"/>
      <c r="Q3" s="695" t="s">
        <v>42</v>
      </c>
    </row>
    <row r="4" spans="1:17" ht="24" customHeight="1">
      <c r="A4" s="682"/>
      <c r="B4" s="682"/>
      <c r="C4" s="513" t="s">
        <v>841</v>
      </c>
      <c r="D4" s="513" t="s">
        <v>842</v>
      </c>
      <c r="E4" s="513" t="s">
        <v>843</v>
      </c>
      <c r="F4" s="513" t="s">
        <v>63</v>
      </c>
      <c r="G4" s="687"/>
      <c r="H4" s="688"/>
      <c r="I4" s="689"/>
      <c r="J4" s="682"/>
      <c r="K4" s="692"/>
      <c r="L4" s="693"/>
      <c r="M4" s="513" t="s">
        <v>841</v>
      </c>
      <c r="N4" s="513" t="s">
        <v>842</v>
      </c>
      <c r="O4" s="513" t="s">
        <v>843</v>
      </c>
      <c r="P4" s="513" t="s">
        <v>63</v>
      </c>
      <c r="Q4" s="695"/>
    </row>
    <row r="5" spans="1:17" ht="13.5" customHeight="1">
      <c r="A5" s="514" t="s">
        <v>17</v>
      </c>
      <c r="B5" s="514" t="s">
        <v>18</v>
      </c>
      <c r="C5" s="667" t="s">
        <v>19</v>
      </c>
      <c r="D5" s="667"/>
      <c r="E5" s="667"/>
      <c r="F5" s="668"/>
      <c r="G5" s="669" t="s">
        <v>30</v>
      </c>
      <c r="H5" s="669"/>
      <c r="I5" s="669"/>
      <c r="J5" s="515" t="s">
        <v>43</v>
      </c>
      <c r="K5" s="670" t="s">
        <v>44</v>
      </c>
      <c r="L5" s="671"/>
      <c r="M5" s="672" t="s">
        <v>45</v>
      </c>
      <c r="N5" s="672"/>
      <c r="O5" s="672"/>
      <c r="P5" s="672"/>
      <c r="Q5" s="514" t="s">
        <v>46</v>
      </c>
    </row>
    <row r="6" spans="1:17" s="520" customFormat="1" ht="12.75" customHeight="1">
      <c r="A6" s="662">
        <v>1</v>
      </c>
      <c r="B6" s="663" t="s">
        <v>1030</v>
      </c>
      <c r="C6" s="517">
        <v>2</v>
      </c>
      <c r="D6" s="517">
        <v>2</v>
      </c>
      <c r="E6" s="517"/>
      <c r="F6" s="517">
        <f>SUM(C6:E6)</f>
        <v>4</v>
      </c>
      <c r="G6" s="665" t="s">
        <v>1031</v>
      </c>
      <c r="H6" s="673" t="s">
        <v>49</v>
      </c>
      <c r="I6" s="676">
        <v>30.89</v>
      </c>
      <c r="J6" s="678" t="s">
        <v>57</v>
      </c>
      <c r="K6" s="516" t="s">
        <v>846</v>
      </c>
      <c r="L6" s="517">
        <v>8</v>
      </c>
      <c r="M6" s="518"/>
      <c r="N6" s="518"/>
      <c r="O6" s="518"/>
      <c r="P6" s="518"/>
      <c r="Q6" s="519"/>
    </row>
    <row r="7" spans="1:17" s="520" customFormat="1" ht="12" customHeight="1">
      <c r="A7" s="662"/>
      <c r="B7" s="663"/>
      <c r="C7" s="517"/>
      <c r="D7" s="517"/>
      <c r="E7" s="517"/>
      <c r="F7" s="517"/>
      <c r="G7" s="665"/>
      <c r="H7" s="674"/>
      <c r="I7" s="677"/>
      <c r="J7" s="664"/>
      <c r="K7" s="516" t="s">
        <v>59</v>
      </c>
      <c r="L7" s="517">
        <v>18.87</v>
      </c>
      <c r="M7" s="518"/>
      <c r="N7" s="518"/>
      <c r="O7" s="518"/>
      <c r="P7" s="518"/>
      <c r="Q7" s="519"/>
    </row>
    <row r="8" spans="1:17" s="520" customFormat="1" ht="12" customHeight="1">
      <c r="A8" s="662"/>
      <c r="B8" s="663"/>
      <c r="C8" s="517"/>
      <c r="D8" s="517"/>
      <c r="E8" s="517"/>
      <c r="F8" s="517"/>
      <c r="G8" s="665"/>
      <c r="H8" s="675"/>
      <c r="I8" s="677"/>
      <c r="J8" s="664"/>
      <c r="K8" s="516" t="s">
        <v>174</v>
      </c>
      <c r="L8" s="517">
        <v>4.02</v>
      </c>
      <c r="M8" s="518"/>
      <c r="N8" s="518"/>
      <c r="O8" s="518"/>
      <c r="P8" s="518"/>
      <c r="Q8" s="519"/>
    </row>
    <row r="9" spans="1:17" s="520" customFormat="1" ht="13.5" customHeight="1">
      <c r="A9" s="662"/>
      <c r="B9" s="663"/>
      <c r="C9" s="517"/>
      <c r="D9" s="517"/>
      <c r="E9" s="517"/>
      <c r="F9" s="517"/>
      <c r="G9" s="665"/>
      <c r="H9" s="523" t="s">
        <v>61</v>
      </c>
      <c r="I9" s="524">
        <v>2.85</v>
      </c>
      <c r="J9" s="521" t="s">
        <v>58</v>
      </c>
      <c r="K9" s="516" t="s">
        <v>59</v>
      </c>
      <c r="L9" s="525">
        <v>2.85</v>
      </c>
      <c r="M9" s="518"/>
      <c r="N9" s="518"/>
      <c r="O9" s="518"/>
      <c r="P9" s="518"/>
      <c r="Q9" s="519"/>
    </row>
    <row r="10" spans="1:17" s="520" customFormat="1" ht="13.5" customHeight="1">
      <c r="A10" s="662"/>
      <c r="B10" s="663"/>
      <c r="C10" s="517"/>
      <c r="D10" s="517"/>
      <c r="E10" s="517"/>
      <c r="F10" s="517"/>
      <c r="G10" s="665"/>
      <c r="H10" s="523" t="s">
        <v>376</v>
      </c>
      <c r="I10" s="524">
        <v>4.28</v>
      </c>
      <c r="J10" s="521" t="s">
        <v>54</v>
      </c>
      <c r="K10" s="516" t="s">
        <v>59</v>
      </c>
      <c r="L10" s="517">
        <v>4.28</v>
      </c>
      <c r="M10" s="518"/>
      <c r="N10" s="518"/>
      <c r="O10" s="518"/>
      <c r="P10" s="518"/>
      <c r="Q10" s="519"/>
    </row>
    <row r="11" spans="1:17" s="520" customFormat="1" ht="13.5" customHeight="1">
      <c r="A11" s="662"/>
      <c r="B11" s="663"/>
      <c r="C11" s="517"/>
      <c r="D11" s="517"/>
      <c r="E11" s="517"/>
      <c r="F11" s="517"/>
      <c r="G11" s="665"/>
      <c r="H11" s="526" t="s">
        <v>377</v>
      </c>
      <c r="I11" s="524">
        <v>4.28</v>
      </c>
      <c r="J11" s="521" t="s">
        <v>54</v>
      </c>
      <c r="K11" s="516" t="s">
        <v>174</v>
      </c>
      <c r="L11" s="517">
        <v>0.28</v>
      </c>
      <c r="M11" s="518">
        <v>2</v>
      </c>
      <c r="N11" s="518">
        <v>2</v>
      </c>
      <c r="O11" s="527"/>
      <c r="P11" s="518">
        <f>SUM(M11:O11)</f>
        <v>4</v>
      </c>
      <c r="Q11" s="519"/>
    </row>
    <row r="12" spans="1:17" s="520" customFormat="1" ht="13.5" customHeight="1">
      <c r="A12" s="662"/>
      <c r="B12" s="663"/>
      <c r="C12" s="528">
        <f>SUM(C6:C11)</f>
        <v>2</v>
      </c>
      <c r="D12" s="528">
        <f>SUM(D6:D11)</f>
        <v>2</v>
      </c>
      <c r="E12" s="528">
        <f>SUM(E6:E11)</f>
        <v>0</v>
      </c>
      <c r="F12" s="528">
        <f>SUM(F6:F11)</f>
        <v>4</v>
      </c>
      <c r="G12" s="664"/>
      <c r="H12" s="529" t="s">
        <v>28</v>
      </c>
      <c r="I12" s="530">
        <f>SUM(I6:I11)</f>
        <v>42.300000000000004</v>
      </c>
      <c r="J12" s="531"/>
      <c r="K12" s="531"/>
      <c r="L12" s="527">
        <f>SUM(L6:L11)</f>
        <v>38.300000000000004</v>
      </c>
      <c r="M12" s="527">
        <f>SUM(M6:M11)</f>
        <v>2</v>
      </c>
      <c r="N12" s="527">
        <f>SUM(N6:N11)</f>
        <v>2</v>
      </c>
      <c r="O12" s="527">
        <f>SUM(O6:O11)</f>
        <v>0</v>
      </c>
      <c r="P12" s="527">
        <f>SUM(P6:P11)</f>
        <v>4</v>
      </c>
      <c r="Q12" s="519"/>
    </row>
    <row r="13" spans="1:17" s="520" customFormat="1" ht="12.75" customHeight="1">
      <c r="A13" s="662">
        <v>2</v>
      </c>
      <c r="B13" s="663" t="s">
        <v>1032</v>
      </c>
      <c r="C13" s="517">
        <v>10</v>
      </c>
      <c r="D13" s="517"/>
      <c r="E13" s="517"/>
      <c r="F13" s="517">
        <f>SUM(C13:E13)</f>
        <v>10</v>
      </c>
      <c r="G13" s="664" t="s">
        <v>1033</v>
      </c>
      <c r="H13" s="532" t="s">
        <v>49</v>
      </c>
      <c r="I13" s="430">
        <v>57.64</v>
      </c>
      <c r="J13" s="521" t="s">
        <v>57</v>
      </c>
      <c r="K13" s="516" t="s">
        <v>59</v>
      </c>
      <c r="L13" s="517">
        <v>57.64</v>
      </c>
      <c r="M13" s="518"/>
      <c r="N13" s="518"/>
      <c r="O13" s="518"/>
      <c r="P13" s="518"/>
      <c r="Q13" s="519"/>
    </row>
    <row r="14" spans="1:17" s="520" customFormat="1" ht="13.5" customHeight="1">
      <c r="A14" s="662"/>
      <c r="B14" s="663"/>
      <c r="C14" s="517"/>
      <c r="D14" s="517"/>
      <c r="E14" s="517"/>
      <c r="F14" s="517"/>
      <c r="G14" s="665"/>
      <c r="H14" s="522" t="s">
        <v>61</v>
      </c>
      <c r="I14" s="463">
        <v>5.4</v>
      </c>
      <c r="J14" s="521" t="s">
        <v>58</v>
      </c>
      <c r="K14" s="516" t="s">
        <v>59</v>
      </c>
      <c r="L14" s="533">
        <v>1.5</v>
      </c>
      <c r="M14" s="518">
        <v>3</v>
      </c>
      <c r="N14" s="518"/>
      <c r="O14" s="518"/>
      <c r="P14" s="518">
        <f>SUM(M14:O14)</f>
        <v>3</v>
      </c>
      <c r="Q14" s="519"/>
    </row>
    <row r="15" spans="1:17" s="520" customFormat="1" ht="13.5" customHeight="1">
      <c r="A15" s="662"/>
      <c r="B15" s="663"/>
      <c r="C15" s="517"/>
      <c r="D15" s="517"/>
      <c r="E15" s="517"/>
      <c r="F15" s="517"/>
      <c r="G15" s="665"/>
      <c r="H15" s="523" t="s">
        <v>376</v>
      </c>
      <c r="I15" s="463">
        <v>8.11</v>
      </c>
      <c r="J15" s="521" t="s">
        <v>54</v>
      </c>
      <c r="K15" s="516"/>
      <c r="L15" s="517"/>
      <c r="M15" s="518">
        <v>5</v>
      </c>
      <c r="N15" s="518"/>
      <c r="O15" s="518"/>
      <c r="P15" s="518">
        <f>SUM(M15:O15)</f>
        <v>5</v>
      </c>
      <c r="Q15" s="519"/>
    </row>
    <row r="16" spans="1:17" s="520" customFormat="1" ht="13.5" customHeight="1">
      <c r="A16" s="662"/>
      <c r="B16" s="663"/>
      <c r="C16" s="517"/>
      <c r="D16" s="517"/>
      <c r="E16" s="517"/>
      <c r="F16" s="517"/>
      <c r="G16" s="665"/>
      <c r="H16" s="523" t="s">
        <v>377</v>
      </c>
      <c r="I16" s="463">
        <v>8.11</v>
      </c>
      <c r="J16" s="521" t="s">
        <v>54</v>
      </c>
      <c r="K16" s="516"/>
      <c r="L16" s="517"/>
      <c r="M16" s="518">
        <v>2</v>
      </c>
      <c r="N16" s="527"/>
      <c r="O16" s="527"/>
      <c r="P16" s="518">
        <f>SUM(M16:O16)</f>
        <v>2</v>
      </c>
      <c r="Q16" s="519"/>
    </row>
    <row r="17" spans="1:17" s="520" customFormat="1" ht="13.5" customHeight="1">
      <c r="A17" s="662"/>
      <c r="B17" s="663"/>
      <c r="C17" s="528">
        <f>SUM(C13:C16)</f>
        <v>10</v>
      </c>
      <c r="D17" s="528">
        <f>SUM(D13:D16)</f>
        <v>0</v>
      </c>
      <c r="E17" s="528">
        <f>SUM(E13:E16)</f>
        <v>0</v>
      </c>
      <c r="F17" s="528">
        <f>SUM(F13:F16)</f>
        <v>10</v>
      </c>
      <c r="G17" s="665"/>
      <c r="H17" s="534" t="s">
        <v>28</v>
      </c>
      <c r="I17" s="535">
        <f>SUM(I13:I16)</f>
        <v>79.26</v>
      </c>
      <c r="J17" s="531"/>
      <c r="K17" s="531"/>
      <c r="L17" s="527">
        <f>SUM(L13:L16)</f>
        <v>59.14</v>
      </c>
      <c r="M17" s="527">
        <f>SUM(M13:M16)</f>
        <v>10</v>
      </c>
      <c r="N17" s="527">
        <f>SUM(N13:N16)</f>
        <v>0</v>
      </c>
      <c r="O17" s="527">
        <f>SUM(O13:O16)</f>
        <v>0</v>
      </c>
      <c r="P17" s="527">
        <f>SUM(P13:P16)</f>
        <v>10</v>
      </c>
      <c r="Q17" s="519"/>
    </row>
    <row r="18" spans="1:17" s="277" customFormat="1" ht="21" customHeight="1">
      <c r="A18" s="648">
        <v>3</v>
      </c>
      <c r="B18" s="649" t="s">
        <v>1034</v>
      </c>
      <c r="C18" s="536"/>
      <c r="D18" s="536"/>
      <c r="E18" s="536">
        <v>4</v>
      </c>
      <c r="F18" s="536">
        <f>SUM(C18:E18)</f>
        <v>4</v>
      </c>
      <c r="G18" s="666" t="s">
        <v>1035</v>
      </c>
      <c r="H18" s="537" t="s">
        <v>49</v>
      </c>
      <c r="I18" s="538">
        <v>74.47</v>
      </c>
      <c r="J18" s="461" t="s">
        <v>53</v>
      </c>
      <c r="K18" s="539" t="s">
        <v>59</v>
      </c>
      <c r="L18" s="536">
        <v>44</v>
      </c>
      <c r="M18" s="461"/>
      <c r="N18" s="461"/>
      <c r="O18" s="461"/>
      <c r="P18" s="461"/>
      <c r="Q18" s="540"/>
    </row>
    <row r="19" spans="1:17" s="277" customFormat="1" ht="21" customHeight="1">
      <c r="A19" s="648"/>
      <c r="B19" s="650"/>
      <c r="C19" s="536"/>
      <c r="D19" s="536"/>
      <c r="E19" s="536"/>
      <c r="F19" s="536"/>
      <c r="G19" s="666"/>
      <c r="H19" s="537"/>
      <c r="I19" s="538"/>
      <c r="J19" s="461"/>
      <c r="K19" s="539" t="s">
        <v>174</v>
      </c>
      <c r="L19" s="536">
        <v>30.47</v>
      </c>
      <c r="M19" s="461"/>
      <c r="N19" s="461"/>
      <c r="O19" s="461"/>
      <c r="P19" s="461"/>
      <c r="Q19" s="540"/>
    </row>
    <row r="20" spans="1:17" s="277" customFormat="1" ht="21" customHeight="1">
      <c r="A20" s="648"/>
      <c r="B20" s="650"/>
      <c r="C20" s="536"/>
      <c r="D20" s="536"/>
      <c r="E20" s="536"/>
      <c r="F20" s="536"/>
      <c r="G20" s="666"/>
      <c r="H20" s="537" t="s">
        <v>61</v>
      </c>
      <c r="I20" s="538">
        <v>7.37</v>
      </c>
      <c r="J20" s="461" t="s">
        <v>58</v>
      </c>
      <c r="K20" s="539" t="s">
        <v>174</v>
      </c>
      <c r="L20" s="536">
        <v>7.37</v>
      </c>
      <c r="M20" s="461"/>
      <c r="N20" s="541"/>
      <c r="O20" s="461"/>
      <c r="P20" s="461"/>
      <c r="Q20" s="540"/>
    </row>
    <row r="21" spans="1:17" s="277" customFormat="1" ht="21" customHeight="1">
      <c r="A21" s="648"/>
      <c r="B21" s="650"/>
      <c r="C21" s="536"/>
      <c r="D21" s="536"/>
      <c r="E21" s="536"/>
      <c r="F21" s="536"/>
      <c r="G21" s="666"/>
      <c r="H21" s="537" t="s">
        <v>376</v>
      </c>
      <c r="I21" s="538">
        <v>7.37</v>
      </c>
      <c r="J21" s="461" t="s">
        <v>54</v>
      </c>
      <c r="K21" s="539" t="s">
        <v>174</v>
      </c>
      <c r="L21" s="536">
        <v>7.37</v>
      </c>
      <c r="M21" s="461"/>
      <c r="N21" s="541"/>
      <c r="O21" s="461"/>
      <c r="P21" s="461"/>
      <c r="Q21" s="540"/>
    </row>
    <row r="22" spans="1:17" s="277" customFormat="1" ht="21" customHeight="1">
      <c r="A22" s="648"/>
      <c r="B22" s="650"/>
      <c r="C22" s="536"/>
      <c r="D22" s="536"/>
      <c r="E22" s="536"/>
      <c r="F22" s="536"/>
      <c r="G22" s="666"/>
      <c r="H22" s="537" t="s">
        <v>377</v>
      </c>
      <c r="I22" s="538">
        <v>11.05</v>
      </c>
      <c r="J22" s="461" t="s">
        <v>54</v>
      </c>
      <c r="K22" s="539" t="s">
        <v>174</v>
      </c>
      <c r="L22" s="536">
        <v>7.05</v>
      </c>
      <c r="M22" s="461"/>
      <c r="N22" s="541"/>
      <c r="O22" s="461">
        <v>4</v>
      </c>
      <c r="P22" s="461">
        <f>SUM(M22:O22)</f>
        <v>4</v>
      </c>
      <c r="Q22" s="540"/>
    </row>
    <row r="23" spans="1:17" s="277" customFormat="1" ht="21" customHeight="1">
      <c r="A23" s="648"/>
      <c r="B23" s="650"/>
      <c r="C23" s="542">
        <f>SUM(C18:C22)</f>
        <v>0</v>
      </c>
      <c r="D23" s="542">
        <f>SUM(D18:D22)</f>
        <v>0</v>
      </c>
      <c r="E23" s="542">
        <f>SUM(E18:E22)</f>
        <v>4</v>
      </c>
      <c r="F23" s="542">
        <f>SUM(F18:F22)</f>
        <v>4</v>
      </c>
      <c r="G23" s="666"/>
      <c r="H23" s="543" t="s">
        <v>28</v>
      </c>
      <c r="I23" s="544">
        <f>SUM(I18:I22)</f>
        <v>100.26</v>
      </c>
      <c r="J23" s="545"/>
      <c r="K23" s="545"/>
      <c r="L23" s="541">
        <f>SUM(L18:L22)</f>
        <v>96.26</v>
      </c>
      <c r="M23" s="541">
        <f>SUM(M18:M22)</f>
        <v>0</v>
      </c>
      <c r="N23" s="541">
        <f>SUM(N18:N22)</f>
        <v>0</v>
      </c>
      <c r="O23" s="541">
        <f>SUM(O18:O22)</f>
        <v>4</v>
      </c>
      <c r="P23" s="541">
        <f>SUM(P18:P22)</f>
        <v>4</v>
      </c>
      <c r="Q23" s="540"/>
    </row>
    <row r="24" spans="1:19" s="277" customFormat="1" ht="19.5" customHeight="1">
      <c r="A24" s="648">
        <v>4</v>
      </c>
      <c r="B24" s="650" t="s">
        <v>1036</v>
      </c>
      <c r="C24" s="536">
        <v>14.89</v>
      </c>
      <c r="D24" s="536"/>
      <c r="E24" s="536"/>
      <c r="F24" s="536">
        <f>SUM(C24:E24)</f>
        <v>14.89</v>
      </c>
      <c r="G24" s="657" t="s">
        <v>1037</v>
      </c>
      <c r="H24" s="537" t="s">
        <v>49</v>
      </c>
      <c r="I24" s="538">
        <v>53.69</v>
      </c>
      <c r="J24" s="461" t="s">
        <v>79</v>
      </c>
      <c r="K24" s="539" t="s">
        <v>59</v>
      </c>
      <c r="L24" s="461">
        <v>20</v>
      </c>
      <c r="M24" s="536">
        <v>7.6</v>
      </c>
      <c r="N24" s="536"/>
      <c r="O24" s="536"/>
      <c r="P24" s="425">
        <f>SUM(M24:O24)</f>
        <v>7.6</v>
      </c>
      <c r="Q24" s="546"/>
      <c r="R24" s="540"/>
      <c r="S24" s="540"/>
    </row>
    <row r="25" spans="1:19" s="277" customFormat="1" ht="19.5" customHeight="1">
      <c r="A25" s="648"/>
      <c r="B25" s="650"/>
      <c r="C25" s="536"/>
      <c r="D25" s="536"/>
      <c r="E25" s="536"/>
      <c r="F25" s="536"/>
      <c r="G25" s="657"/>
      <c r="H25" s="537"/>
      <c r="I25" s="538"/>
      <c r="J25" s="461"/>
      <c r="K25" s="539" t="s">
        <v>174</v>
      </c>
      <c r="L25" s="461">
        <v>24.09</v>
      </c>
      <c r="M25" s="536"/>
      <c r="N25" s="536"/>
      <c r="O25" s="536"/>
      <c r="P25" s="425"/>
      <c r="Q25" s="546"/>
      <c r="R25" s="540"/>
      <c r="S25" s="540"/>
    </row>
    <row r="26" spans="1:19" s="277" customFormat="1" ht="19.5" customHeight="1">
      <c r="A26" s="648"/>
      <c r="B26" s="650"/>
      <c r="C26" s="536"/>
      <c r="D26" s="536"/>
      <c r="E26" s="536"/>
      <c r="F26" s="536"/>
      <c r="G26" s="657"/>
      <c r="H26" s="537" t="s">
        <v>61</v>
      </c>
      <c r="I26" s="538">
        <v>5.32</v>
      </c>
      <c r="J26" s="461" t="s">
        <v>51</v>
      </c>
      <c r="K26" s="539" t="s">
        <v>174</v>
      </c>
      <c r="L26" s="461">
        <v>2.5</v>
      </c>
      <c r="M26" s="536">
        <v>2.82</v>
      </c>
      <c r="N26" s="536"/>
      <c r="O26" s="542"/>
      <c r="P26" s="425">
        <f>SUM(M26:O26)</f>
        <v>2.82</v>
      </c>
      <c r="Q26" s="546"/>
      <c r="R26" s="540"/>
      <c r="S26" s="540"/>
    </row>
    <row r="27" spans="1:19" s="277" customFormat="1" ht="19.5" customHeight="1">
      <c r="A27" s="648"/>
      <c r="B27" s="650"/>
      <c r="C27" s="536"/>
      <c r="D27" s="536"/>
      <c r="E27" s="536"/>
      <c r="F27" s="536"/>
      <c r="G27" s="657"/>
      <c r="H27" s="537" t="s">
        <v>62</v>
      </c>
      <c r="I27" s="538">
        <v>7.97</v>
      </c>
      <c r="J27" s="461" t="s">
        <v>52</v>
      </c>
      <c r="K27" s="539" t="s">
        <v>174</v>
      </c>
      <c r="L27" s="461">
        <v>3.5</v>
      </c>
      <c r="M27" s="536">
        <v>4.47</v>
      </c>
      <c r="N27" s="536"/>
      <c r="O27" s="542"/>
      <c r="P27" s="425">
        <f>SUM(M27:O27)</f>
        <v>4.47</v>
      </c>
      <c r="Q27" s="546"/>
      <c r="R27" s="540"/>
      <c r="S27" s="540"/>
    </row>
    <row r="28" spans="1:19" s="277" customFormat="1" ht="16.5" customHeight="1">
      <c r="A28" s="648"/>
      <c r="B28" s="650"/>
      <c r="C28" s="542">
        <f>SUM(C24:C27)</f>
        <v>14.89</v>
      </c>
      <c r="D28" s="542">
        <f>SUM(D24:D27)</f>
        <v>0</v>
      </c>
      <c r="E28" s="542">
        <f>SUM(E24:E27)</f>
        <v>0</v>
      </c>
      <c r="F28" s="542">
        <f>SUM(F24:F27)</f>
        <v>14.89</v>
      </c>
      <c r="G28" s="657"/>
      <c r="H28" s="543" t="s">
        <v>28</v>
      </c>
      <c r="I28" s="544">
        <f>SUM(I24:I27)</f>
        <v>66.98</v>
      </c>
      <c r="J28" s="547"/>
      <c r="K28" s="547"/>
      <c r="L28" s="542">
        <f>SUM(L24:L27)</f>
        <v>50.09</v>
      </c>
      <c r="M28" s="542">
        <f>SUM(M24:M27)</f>
        <v>14.89</v>
      </c>
      <c r="N28" s="542">
        <f>SUM(N24:N27)</f>
        <v>0</v>
      </c>
      <c r="O28" s="542">
        <f>SUM(O24:O27)</f>
        <v>0</v>
      </c>
      <c r="P28" s="542">
        <f>SUM(P24:P27)</f>
        <v>14.89</v>
      </c>
      <c r="Q28" s="546"/>
      <c r="R28" s="540"/>
      <c r="S28" s="540"/>
    </row>
    <row r="29" spans="1:17" s="551" customFormat="1" ht="17.25" customHeight="1">
      <c r="A29" s="658">
        <v>5</v>
      </c>
      <c r="B29" s="659" t="s">
        <v>1038</v>
      </c>
      <c r="C29" s="518">
        <v>9.34</v>
      </c>
      <c r="D29" s="518"/>
      <c r="E29" s="518"/>
      <c r="F29" s="517">
        <f>SUM(C29:E29)</f>
        <v>9.34</v>
      </c>
      <c r="G29" s="656" t="s">
        <v>1039</v>
      </c>
      <c r="H29" s="548" t="s">
        <v>49</v>
      </c>
      <c r="I29" s="524">
        <v>56.4</v>
      </c>
      <c r="J29" s="518" t="s">
        <v>50</v>
      </c>
      <c r="K29" s="549" t="s">
        <v>174</v>
      </c>
      <c r="L29" s="518">
        <v>15</v>
      </c>
      <c r="M29" s="518">
        <v>9.34</v>
      </c>
      <c r="N29" s="518"/>
      <c r="O29" s="518"/>
      <c r="P29" s="518">
        <f>SUM(M29:O29)</f>
        <v>9.34</v>
      </c>
      <c r="Q29" s="550" t="s">
        <v>833</v>
      </c>
    </row>
    <row r="30" spans="1:17" s="551" customFormat="1" ht="17.25" customHeight="1">
      <c r="A30" s="658"/>
      <c r="B30" s="660"/>
      <c r="C30" s="518"/>
      <c r="D30" s="518"/>
      <c r="E30" s="518"/>
      <c r="F30" s="517"/>
      <c r="G30" s="656"/>
      <c r="H30" s="548" t="s">
        <v>1040</v>
      </c>
      <c r="I30" s="524">
        <v>6.77</v>
      </c>
      <c r="J30" s="518" t="s">
        <v>51</v>
      </c>
      <c r="K30" s="518"/>
      <c r="L30" s="518"/>
      <c r="M30" s="518"/>
      <c r="N30" s="518"/>
      <c r="O30" s="518"/>
      <c r="P30" s="518"/>
      <c r="Q30" s="550"/>
    </row>
    <row r="31" spans="1:17" s="551" customFormat="1" ht="17.25" customHeight="1">
      <c r="A31" s="658"/>
      <c r="B31" s="660"/>
      <c r="C31" s="518"/>
      <c r="D31" s="518"/>
      <c r="E31" s="518"/>
      <c r="F31" s="517"/>
      <c r="G31" s="656"/>
      <c r="H31" s="548" t="s">
        <v>1041</v>
      </c>
      <c r="I31" s="524">
        <v>8.46</v>
      </c>
      <c r="J31" s="518" t="s">
        <v>52</v>
      </c>
      <c r="K31" s="518"/>
      <c r="L31" s="518"/>
      <c r="M31" s="518"/>
      <c r="N31" s="518"/>
      <c r="O31" s="518"/>
      <c r="P31" s="518"/>
      <c r="Q31" s="550"/>
    </row>
    <row r="32" spans="1:17" s="551" customFormat="1" ht="17.25" customHeight="1">
      <c r="A32" s="658"/>
      <c r="B32" s="661"/>
      <c r="C32" s="527">
        <f>SUM(C29:C31)</f>
        <v>9.34</v>
      </c>
      <c r="D32" s="527">
        <f>SUM(D29:D31)</f>
        <v>0</v>
      </c>
      <c r="E32" s="527">
        <f>SUM(E29:E31)</f>
        <v>0</v>
      </c>
      <c r="F32" s="527">
        <f>SUM(F29:F31)</f>
        <v>9.34</v>
      </c>
      <c r="G32" s="656"/>
      <c r="H32" s="552" t="s">
        <v>28</v>
      </c>
      <c r="I32" s="535">
        <f>SUM(I29:I31)</f>
        <v>71.63</v>
      </c>
      <c r="J32" s="518"/>
      <c r="K32" s="518"/>
      <c r="L32" s="527">
        <f>SUM(L29:L31)</f>
        <v>15</v>
      </c>
      <c r="M32" s="527">
        <f>SUM(M29:M31)</f>
        <v>9.34</v>
      </c>
      <c r="N32" s="527">
        <f>SUM(N29:N31)</f>
        <v>0</v>
      </c>
      <c r="O32" s="527">
        <f>SUM(O29:O31)</f>
        <v>0</v>
      </c>
      <c r="P32" s="527">
        <f>SUM(P29:P31)</f>
        <v>9.34</v>
      </c>
      <c r="Q32" s="527"/>
    </row>
    <row r="33" spans="1:17" s="551" customFormat="1" ht="18.75" customHeight="1">
      <c r="A33" s="653">
        <v>6</v>
      </c>
      <c r="B33" s="654" t="s">
        <v>1042</v>
      </c>
      <c r="C33" s="518">
        <v>6</v>
      </c>
      <c r="D33" s="518"/>
      <c r="E33" s="518"/>
      <c r="F33" s="517">
        <f>SUM(C33:E33)</f>
        <v>6</v>
      </c>
      <c r="G33" s="656" t="s">
        <v>1043</v>
      </c>
      <c r="H33" s="518" t="s">
        <v>49</v>
      </c>
      <c r="I33" s="524">
        <v>48.1</v>
      </c>
      <c r="J33" s="518" t="s">
        <v>71</v>
      </c>
      <c r="K33" s="549" t="s">
        <v>59</v>
      </c>
      <c r="L33" s="518">
        <v>15</v>
      </c>
      <c r="M33" s="518">
        <v>6</v>
      </c>
      <c r="N33" s="518"/>
      <c r="O33" s="518"/>
      <c r="P33" s="518">
        <f>SUM(M33:O33)</f>
        <v>6</v>
      </c>
      <c r="Q33" s="518"/>
    </row>
    <row r="34" spans="1:17" s="551" customFormat="1" ht="18.75" customHeight="1">
      <c r="A34" s="653"/>
      <c r="B34" s="654"/>
      <c r="C34" s="518"/>
      <c r="D34" s="518"/>
      <c r="E34" s="518"/>
      <c r="F34" s="517"/>
      <c r="G34" s="656"/>
      <c r="H34" s="518"/>
      <c r="I34" s="524"/>
      <c r="J34" s="518"/>
      <c r="K34" s="549" t="s">
        <v>174</v>
      </c>
      <c r="L34" s="518">
        <v>15</v>
      </c>
      <c r="M34" s="518"/>
      <c r="N34" s="518"/>
      <c r="O34" s="518"/>
      <c r="P34" s="518"/>
      <c r="Q34" s="518"/>
    </row>
    <row r="35" spans="1:17" s="551" customFormat="1" ht="15" customHeight="1">
      <c r="A35" s="653"/>
      <c r="B35" s="654"/>
      <c r="C35" s="518"/>
      <c r="D35" s="518"/>
      <c r="E35" s="518"/>
      <c r="F35" s="518"/>
      <c r="G35" s="656"/>
      <c r="H35" s="518" t="s">
        <v>360</v>
      </c>
      <c r="I35" s="524">
        <v>4.76</v>
      </c>
      <c r="J35" s="518" t="s">
        <v>58</v>
      </c>
      <c r="K35" s="549"/>
      <c r="L35" s="518"/>
      <c r="M35" s="518"/>
      <c r="N35" s="518"/>
      <c r="O35" s="518"/>
      <c r="P35" s="518"/>
      <c r="Q35" s="518"/>
    </row>
    <row r="36" spans="1:17" s="551" customFormat="1" ht="15" customHeight="1">
      <c r="A36" s="653"/>
      <c r="B36" s="654"/>
      <c r="C36" s="518"/>
      <c r="D36" s="518"/>
      <c r="E36" s="518"/>
      <c r="F36" s="518"/>
      <c r="G36" s="656"/>
      <c r="H36" s="518" t="s">
        <v>361</v>
      </c>
      <c r="I36" s="524">
        <v>0.5</v>
      </c>
      <c r="J36" s="518" t="s">
        <v>58</v>
      </c>
      <c r="K36" s="549"/>
      <c r="L36" s="518"/>
      <c r="M36" s="518"/>
      <c r="N36" s="518"/>
      <c r="O36" s="518"/>
      <c r="P36" s="518"/>
      <c r="Q36" s="518"/>
    </row>
    <row r="37" spans="1:17" s="551" customFormat="1" ht="15" customHeight="1">
      <c r="A37" s="653"/>
      <c r="B37" s="654"/>
      <c r="C37" s="518"/>
      <c r="D37" s="518"/>
      <c r="E37" s="518"/>
      <c r="F37" s="518"/>
      <c r="G37" s="656"/>
      <c r="H37" s="518" t="s">
        <v>376</v>
      </c>
      <c r="I37" s="524">
        <v>4.76</v>
      </c>
      <c r="J37" s="518" t="s">
        <v>54</v>
      </c>
      <c r="K37" s="549"/>
      <c r="L37" s="518"/>
      <c r="M37" s="518"/>
      <c r="N37" s="518"/>
      <c r="O37" s="518"/>
      <c r="P37" s="518"/>
      <c r="Q37" s="518"/>
    </row>
    <row r="38" spans="1:17" s="551" customFormat="1" ht="15" customHeight="1">
      <c r="A38" s="653"/>
      <c r="B38" s="654"/>
      <c r="C38" s="553"/>
      <c r="D38" s="553"/>
      <c r="E38" s="553"/>
      <c r="F38" s="553"/>
      <c r="G38" s="656"/>
      <c r="H38" s="518" t="s">
        <v>377</v>
      </c>
      <c r="I38" s="524">
        <v>4.76</v>
      </c>
      <c r="J38" s="518" t="s">
        <v>54</v>
      </c>
      <c r="K38" s="549"/>
      <c r="L38" s="518"/>
      <c r="M38" s="518"/>
      <c r="N38" s="518"/>
      <c r="O38" s="518"/>
      <c r="P38" s="518"/>
      <c r="Q38" s="518"/>
    </row>
    <row r="39" spans="1:19" s="551" customFormat="1" ht="15" customHeight="1">
      <c r="A39" s="653"/>
      <c r="B39" s="655"/>
      <c r="C39" s="527">
        <f>SUM(C33:C38)</f>
        <v>6</v>
      </c>
      <c r="D39" s="527">
        <f>SUM(D33:D38)</f>
        <v>0</v>
      </c>
      <c r="E39" s="527">
        <f>SUM(E33:E38)</f>
        <v>0</v>
      </c>
      <c r="F39" s="527">
        <f>SUM(F33:F38)</f>
        <v>6</v>
      </c>
      <c r="G39" s="656"/>
      <c r="H39" s="527" t="s">
        <v>28</v>
      </c>
      <c r="I39" s="535">
        <f>SUM(I33:I38)</f>
        <v>62.879999999999995</v>
      </c>
      <c r="J39" s="518"/>
      <c r="K39" s="549"/>
      <c r="L39" s="527">
        <f>SUM(L33:L38)</f>
        <v>30</v>
      </c>
      <c r="M39" s="527">
        <f>SUM(M33:M38)</f>
        <v>6</v>
      </c>
      <c r="N39" s="527">
        <f>SUM(N33:N38)</f>
        <v>0</v>
      </c>
      <c r="O39" s="527">
        <f>SUM(O33:O38)</f>
        <v>0</v>
      </c>
      <c r="P39" s="527">
        <f>SUM(P33:P38)</f>
        <v>6</v>
      </c>
      <c r="Q39" s="527"/>
      <c r="S39" s="524"/>
    </row>
    <row r="40" spans="1:17" ht="22.5" customHeight="1">
      <c r="A40" s="639">
        <v>7</v>
      </c>
      <c r="B40" s="640" t="s">
        <v>1044</v>
      </c>
      <c r="D40" s="461">
        <v>12</v>
      </c>
      <c r="F40" s="461">
        <f>SUM(C40:E40)</f>
        <v>12</v>
      </c>
      <c r="G40" s="657" t="s">
        <v>1045</v>
      </c>
      <c r="H40" s="537" t="s">
        <v>49</v>
      </c>
      <c r="I40" s="554">
        <v>65.76</v>
      </c>
      <c r="J40" s="308" t="s">
        <v>72</v>
      </c>
      <c r="K40" s="555" t="s">
        <v>59</v>
      </c>
      <c r="L40" s="463">
        <v>13.92</v>
      </c>
      <c r="M40" s="425"/>
      <c r="N40" s="425">
        <v>12</v>
      </c>
      <c r="O40" s="425"/>
      <c r="P40" s="461">
        <f>SUM(M40:O40)</f>
        <v>12</v>
      </c>
      <c r="Q40" s="556"/>
    </row>
    <row r="41" spans="1:17" ht="22.5" customHeight="1">
      <c r="A41" s="639"/>
      <c r="B41" s="641"/>
      <c r="G41" s="657"/>
      <c r="H41" s="537"/>
      <c r="I41" s="554"/>
      <c r="J41" s="308"/>
      <c r="K41" s="555" t="s">
        <v>174</v>
      </c>
      <c r="L41" s="463">
        <v>27.93</v>
      </c>
      <c r="M41" s="425"/>
      <c r="N41" s="425"/>
      <c r="O41" s="425"/>
      <c r="Q41" s="556"/>
    </row>
    <row r="42" spans="1:17" ht="22.5" customHeight="1">
      <c r="A42" s="639"/>
      <c r="B42" s="641"/>
      <c r="G42" s="657"/>
      <c r="H42" s="537" t="s">
        <v>61</v>
      </c>
      <c r="I42" s="554">
        <v>5.58</v>
      </c>
      <c r="J42" s="546" t="s">
        <v>58</v>
      </c>
      <c r="K42" s="555" t="s">
        <v>59</v>
      </c>
      <c r="L42" s="463">
        <v>0.79</v>
      </c>
      <c r="M42" s="425"/>
      <c r="N42" s="425"/>
      <c r="O42" s="425"/>
      <c r="Q42" s="556"/>
    </row>
    <row r="43" spans="1:17" ht="22.5" customHeight="1">
      <c r="A43" s="639"/>
      <c r="B43" s="641"/>
      <c r="G43" s="657"/>
      <c r="H43" s="537" t="s">
        <v>376</v>
      </c>
      <c r="I43" s="554">
        <v>8.36</v>
      </c>
      <c r="J43" s="546" t="s">
        <v>54</v>
      </c>
      <c r="K43" s="546"/>
      <c r="L43" s="463"/>
      <c r="M43" s="425"/>
      <c r="N43" s="425"/>
      <c r="O43" s="425"/>
      <c r="Q43" s="556"/>
    </row>
    <row r="44" spans="1:17" ht="22.5" customHeight="1">
      <c r="A44" s="639"/>
      <c r="B44" s="641"/>
      <c r="G44" s="657"/>
      <c r="H44" s="537" t="s">
        <v>377</v>
      </c>
      <c r="I44" s="557">
        <v>5.58</v>
      </c>
      <c r="J44" s="546" t="s">
        <v>54</v>
      </c>
      <c r="K44" s="546"/>
      <c r="L44" s="463"/>
      <c r="M44" s="311"/>
      <c r="N44" s="311"/>
      <c r="O44" s="311"/>
      <c r="Q44" s="556"/>
    </row>
    <row r="45" spans="1:17" ht="22.5" customHeight="1">
      <c r="A45" s="639"/>
      <c r="B45" s="652"/>
      <c r="C45" s="541">
        <f>SUM(C40:C44)</f>
        <v>0</v>
      </c>
      <c r="D45" s="541">
        <f>SUM(D40:D44)</f>
        <v>12</v>
      </c>
      <c r="E45" s="541">
        <f>SUM(E40:E44)</f>
        <v>0</v>
      </c>
      <c r="F45" s="541">
        <f>SUM(F40:F44)</f>
        <v>12</v>
      </c>
      <c r="G45" s="657"/>
      <c r="H45" s="543" t="s">
        <v>28</v>
      </c>
      <c r="I45" s="558">
        <f>SUM(I40:I44)</f>
        <v>85.28</v>
      </c>
      <c r="L45" s="433">
        <f>SUM(L40:L44)</f>
        <v>42.64</v>
      </c>
      <c r="M45" s="431">
        <f>SUM(M40:M44)</f>
        <v>0</v>
      </c>
      <c r="N45" s="431">
        <f>SUM(N40:N44)</f>
        <v>12</v>
      </c>
      <c r="O45" s="431">
        <f>SUM(O40:O44)</f>
        <v>0</v>
      </c>
      <c r="P45" s="431">
        <f>SUM(P40:P44)</f>
        <v>12</v>
      </c>
      <c r="Q45" s="431"/>
    </row>
    <row r="46" spans="1:17" s="277" customFormat="1" ht="22.5" customHeight="1">
      <c r="A46" s="648">
        <v>8</v>
      </c>
      <c r="B46" s="649" t="s">
        <v>1046</v>
      </c>
      <c r="C46" s="536">
        <v>8.55</v>
      </c>
      <c r="D46" s="536"/>
      <c r="E46" s="536"/>
      <c r="F46" s="536">
        <f>SUM(C46:E46)</f>
        <v>8.55</v>
      </c>
      <c r="G46" s="651" t="s">
        <v>1047</v>
      </c>
      <c r="H46" s="537" t="s">
        <v>49</v>
      </c>
      <c r="I46" s="538">
        <v>30.03</v>
      </c>
      <c r="J46" s="461" t="s">
        <v>121</v>
      </c>
      <c r="K46" s="539" t="s">
        <v>174</v>
      </c>
      <c r="L46" s="559">
        <v>26.78</v>
      </c>
      <c r="M46" s="461">
        <v>3.25</v>
      </c>
      <c r="N46" s="461"/>
      <c r="O46" s="461"/>
      <c r="P46" s="461">
        <f>SUM(M46:O46)</f>
        <v>3.25</v>
      </c>
      <c r="Q46" s="546"/>
    </row>
    <row r="47" spans="1:17" s="277" customFormat="1" ht="21.75" customHeight="1">
      <c r="A47" s="648"/>
      <c r="B47" s="650"/>
      <c r="C47" s="536"/>
      <c r="D47" s="536"/>
      <c r="E47" s="536"/>
      <c r="F47" s="536"/>
      <c r="G47" s="651"/>
      <c r="H47" s="537" t="s">
        <v>61</v>
      </c>
      <c r="I47" s="538">
        <v>2.95</v>
      </c>
      <c r="J47" s="461" t="s">
        <v>58</v>
      </c>
      <c r="K47" s="539" t="s">
        <v>174</v>
      </c>
      <c r="L47" s="559">
        <v>2</v>
      </c>
      <c r="M47" s="461">
        <v>0.95</v>
      </c>
      <c r="N47" s="461"/>
      <c r="O47" s="461"/>
      <c r="P47" s="461">
        <f>SUM(M47:O47)</f>
        <v>0.95</v>
      </c>
      <c r="Q47" s="546"/>
    </row>
    <row r="48" spans="1:17" s="277" customFormat="1" ht="27.75" customHeight="1">
      <c r="A48" s="648"/>
      <c r="B48" s="650"/>
      <c r="C48" s="536"/>
      <c r="D48" s="536"/>
      <c r="E48" s="536"/>
      <c r="F48" s="536"/>
      <c r="G48" s="651"/>
      <c r="H48" s="537" t="s">
        <v>376</v>
      </c>
      <c r="I48" s="538">
        <v>2.95</v>
      </c>
      <c r="J48" s="461" t="s">
        <v>52</v>
      </c>
      <c r="K48" s="539" t="s">
        <v>174</v>
      </c>
      <c r="L48" s="559">
        <v>2</v>
      </c>
      <c r="M48" s="461">
        <v>0.95</v>
      </c>
      <c r="N48" s="461"/>
      <c r="O48" s="461"/>
      <c r="P48" s="461">
        <f>SUM(M48:O48)</f>
        <v>0.95</v>
      </c>
      <c r="Q48" s="546"/>
    </row>
    <row r="49" spans="1:17" s="277" customFormat="1" ht="27.75" customHeight="1">
      <c r="A49" s="648"/>
      <c r="B49" s="650"/>
      <c r="C49" s="536"/>
      <c r="D49" s="536"/>
      <c r="E49" s="536"/>
      <c r="F49" s="536"/>
      <c r="G49" s="651"/>
      <c r="H49" s="537" t="s">
        <v>377</v>
      </c>
      <c r="I49" s="538">
        <v>4.4</v>
      </c>
      <c r="J49" s="461" t="s">
        <v>52</v>
      </c>
      <c r="K49" s="539" t="s">
        <v>174</v>
      </c>
      <c r="L49" s="559">
        <v>1</v>
      </c>
      <c r="M49" s="461">
        <v>3.4</v>
      </c>
      <c r="N49" s="461"/>
      <c r="O49" s="461"/>
      <c r="P49" s="461">
        <f>SUM(M49:O49)</f>
        <v>3.4</v>
      </c>
      <c r="Q49" s="546"/>
    </row>
    <row r="50" spans="1:17" s="277" customFormat="1" ht="16.5" customHeight="1">
      <c r="A50" s="648"/>
      <c r="B50" s="650"/>
      <c r="C50" s="542">
        <f>SUM(C46:C49)</f>
        <v>8.55</v>
      </c>
      <c r="D50" s="542">
        <f>SUM(D46:D49)</f>
        <v>0</v>
      </c>
      <c r="E50" s="542">
        <f>SUM(E46:E49)</f>
        <v>0</v>
      </c>
      <c r="F50" s="542">
        <f>SUM(F46:F49)</f>
        <v>8.55</v>
      </c>
      <c r="G50" s="651"/>
      <c r="H50" s="543" t="s">
        <v>28</v>
      </c>
      <c r="I50" s="544">
        <f>SUM(I46:I49)</f>
        <v>40.330000000000005</v>
      </c>
      <c r="J50" s="461"/>
      <c r="K50" s="461"/>
      <c r="L50" s="560">
        <f>SUM(L46:L49)</f>
        <v>31.78</v>
      </c>
      <c r="M50" s="542">
        <f>SUM(M46:M49)</f>
        <v>8.55</v>
      </c>
      <c r="N50" s="542">
        <f>SUM(N46:N49)</f>
        <v>0</v>
      </c>
      <c r="O50" s="542">
        <f>SUM(O46:O48)</f>
        <v>0</v>
      </c>
      <c r="P50" s="542">
        <f>SUM(P46:P49)</f>
        <v>8.55</v>
      </c>
      <c r="Q50" s="546"/>
    </row>
    <row r="51" spans="1:17" ht="18" customHeight="1">
      <c r="A51" s="639">
        <v>9</v>
      </c>
      <c r="B51" s="640" t="s">
        <v>1048</v>
      </c>
      <c r="E51" s="461">
        <v>11</v>
      </c>
      <c r="F51" s="461">
        <f>SUM(C51:E51)</f>
        <v>11</v>
      </c>
      <c r="G51" s="642" t="s">
        <v>1049</v>
      </c>
      <c r="H51" s="561" t="s">
        <v>49</v>
      </c>
      <c r="I51" s="538">
        <v>44.49</v>
      </c>
      <c r="J51" s="562" t="s">
        <v>55</v>
      </c>
      <c r="K51" s="539" t="s">
        <v>174</v>
      </c>
      <c r="L51" s="463">
        <v>30</v>
      </c>
      <c r="O51" s="461">
        <v>11</v>
      </c>
      <c r="P51" s="461">
        <f>SUM(M51:O51)</f>
        <v>11</v>
      </c>
      <c r="Q51" s="461"/>
    </row>
    <row r="52" spans="1:17" ht="18" customHeight="1">
      <c r="A52" s="639"/>
      <c r="B52" s="641"/>
      <c r="G52" s="642"/>
      <c r="H52" s="561" t="s">
        <v>61</v>
      </c>
      <c r="I52" s="538">
        <v>4.45</v>
      </c>
      <c r="J52" s="461" t="s">
        <v>56</v>
      </c>
      <c r="L52" s="463"/>
      <c r="Q52" s="461"/>
    </row>
    <row r="53" spans="1:17" ht="18" customHeight="1">
      <c r="A53" s="639"/>
      <c r="B53" s="641"/>
      <c r="G53" s="642"/>
      <c r="H53" s="561" t="s">
        <v>333</v>
      </c>
      <c r="I53" s="538">
        <v>4.45</v>
      </c>
      <c r="J53" s="461" t="s">
        <v>54</v>
      </c>
      <c r="L53" s="463"/>
      <c r="Q53" s="426"/>
    </row>
    <row r="54" spans="1:17" ht="18" customHeight="1">
      <c r="A54" s="639"/>
      <c r="B54" s="641"/>
      <c r="G54" s="642"/>
      <c r="H54" s="561" t="s">
        <v>335</v>
      </c>
      <c r="I54" s="538">
        <v>9.06</v>
      </c>
      <c r="J54" s="461" t="s">
        <v>54</v>
      </c>
      <c r="L54" s="463"/>
      <c r="Q54" s="426"/>
    </row>
    <row r="55" spans="1:17" ht="14.25" customHeight="1">
      <c r="A55" s="639"/>
      <c r="B55" s="652"/>
      <c r="C55" s="541">
        <f>SUM(C51:C54)</f>
        <v>0</v>
      </c>
      <c r="D55" s="541">
        <f>SUM(D51:D54)</f>
        <v>0</v>
      </c>
      <c r="E55" s="541">
        <f>SUM(E51:E54)</f>
        <v>11</v>
      </c>
      <c r="F55" s="541">
        <f>SUM(F51:F54)</f>
        <v>11</v>
      </c>
      <c r="H55" s="563" t="s">
        <v>28</v>
      </c>
      <c r="I55" s="544">
        <f>SUM(I51:I54)</f>
        <v>62.45000000000001</v>
      </c>
      <c r="L55" s="564">
        <f>SUM(L51:L54)</f>
        <v>30</v>
      </c>
      <c r="M55" s="564">
        <f>SUM(M51:M54)</f>
        <v>0</v>
      </c>
      <c r="N55" s="564">
        <f>SUM(N51:N54)</f>
        <v>0</v>
      </c>
      <c r="O55" s="564">
        <f>SUM(O51:O54)</f>
        <v>11</v>
      </c>
      <c r="P55" s="541">
        <f>SUM(P51:P54)</f>
        <v>11</v>
      </c>
      <c r="Q55" s="426"/>
    </row>
    <row r="56" spans="1:17" s="551" customFormat="1" ht="20.25" customHeight="1">
      <c r="A56" s="644">
        <v>10</v>
      </c>
      <c r="B56" s="645" t="s">
        <v>1050</v>
      </c>
      <c r="C56" s="518"/>
      <c r="D56" s="518"/>
      <c r="E56" s="518">
        <v>7</v>
      </c>
      <c r="F56" s="517">
        <f>SUM(C56:E56)</f>
        <v>7</v>
      </c>
      <c r="G56" s="647" t="s">
        <v>1051</v>
      </c>
      <c r="H56" s="523" t="s">
        <v>49</v>
      </c>
      <c r="I56" s="430">
        <v>70.24</v>
      </c>
      <c r="J56" s="521" t="s">
        <v>75</v>
      </c>
      <c r="K56" s="539" t="s">
        <v>59</v>
      </c>
      <c r="L56" s="518">
        <v>10.23</v>
      </c>
      <c r="M56" s="565"/>
      <c r="N56" s="565"/>
      <c r="O56" s="565"/>
      <c r="P56" s="518"/>
      <c r="Q56" s="566"/>
    </row>
    <row r="57" spans="1:17" s="551" customFormat="1" ht="20.25" customHeight="1">
      <c r="A57" s="644"/>
      <c r="B57" s="646"/>
      <c r="C57" s="518"/>
      <c r="D57" s="518"/>
      <c r="E57" s="518"/>
      <c r="F57" s="517"/>
      <c r="G57" s="647"/>
      <c r="H57" s="523"/>
      <c r="I57" s="430"/>
      <c r="J57" s="521"/>
      <c r="K57" s="539" t="s">
        <v>174</v>
      </c>
      <c r="L57" s="518">
        <v>60.01</v>
      </c>
      <c r="M57" s="565"/>
      <c r="N57" s="565"/>
      <c r="O57" s="565"/>
      <c r="P57" s="518"/>
      <c r="Q57" s="566"/>
    </row>
    <row r="58" spans="1:17" s="551" customFormat="1" ht="20.25" customHeight="1">
      <c r="A58" s="644"/>
      <c r="B58" s="646"/>
      <c r="C58" s="518"/>
      <c r="D58" s="518"/>
      <c r="E58" s="518"/>
      <c r="F58" s="518"/>
      <c r="G58" s="647"/>
      <c r="H58" s="523" t="s">
        <v>61</v>
      </c>
      <c r="I58" s="430">
        <v>7.06</v>
      </c>
      <c r="J58" s="521" t="s">
        <v>286</v>
      </c>
      <c r="K58" s="516" t="s">
        <v>174</v>
      </c>
      <c r="L58" s="518">
        <v>7.06</v>
      </c>
      <c r="M58" s="565"/>
      <c r="N58" s="565"/>
      <c r="O58" s="565"/>
      <c r="P58" s="518"/>
      <c r="Q58" s="566"/>
    </row>
    <row r="59" spans="1:17" s="551" customFormat="1" ht="20.25" customHeight="1">
      <c r="A59" s="644"/>
      <c r="B59" s="646"/>
      <c r="C59" s="518"/>
      <c r="D59" s="518"/>
      <c r="E59" s="518"/>
      <c r="F59" s="518"/>
      <c r="G59" s="647"/>
      <c r="H59" s="523" t="s">
        <v>376</v>
      </c>
      <c r="I59" s="430">
        <v>7.06</v>
      </c>
      <c r="J59" s="521" t="s">
        <v>52</v>
      </c>
      <c r="K59" s="539" t="s">
        <v>59</v>
      </c>
      <c r="L59" s="518">
        <v>0.76</v>
      </c>
      <c r="M59" s="565"/>
      <c r="N59" s="565"/>
      <c r="O59" s="565"/>
      <c r="P59" s="518"/>
      <c r="Q59" s="566"/>
    </row>
    <row r="60" spans="1:17" s="551" customFormat="1" ht="20.25" customHeight="1">
      <c r="A60" s="644"/>
      <c r="B60" s="646"/>
      <c r="C60" s="518"/>
      <c r="D60" s="518"/>
      <c r="E60" s="518"/>
      <c r="F60" s="518"/>
      <c r="G60" s="647"/>
      <c r="H60" s="523"/>
      <c r="I60" s="430"/>
      <c r="J60" s="521"/>
      <c r="K60" s="539" t="s">
        <v>174</v>
      </c>
      <c r="L60" s="518">
        <v>6.3</v>
      </c>
      <c r="M60" s="565"/>
      <c r="N60" s="565"/>
      <c r="O60" s="565"/>
      <c r="P60" s="518"/>
      <c r="Q60" s="566"/>
    </row>
    <row r="61" spans="1:17" s="551" customFormat="1" ht="20.25" customHeight="1">
      <c r="A61" s="644"/>
      <c r="B61" s="646"/>
      <c r="C61" s="518"/>
      <c r="D61" s="518"/>
      <c r="E61" s="518"/>
      <c r="F61" s="518"/>
      <c r="G61" s="647"/>
      <c r="H61" s="523" t="s">
        <v>377</v>
      </c>
      <c r="I61" s="430">
        <v>9.73</v>
      </c>
      <c r="J61" s="521" t="s">
        <v>52</v>
      </c>
      <c r="K61" s="549" t="s">
        <v>174</v>
      </c>
      <c r="L61" s="518">
        <v>2.73</v>
      </c>
      <c r="M61" s="565"/>
      <c r="N61" s="565"/>
      <c r="O61" s="565">
        <v>7</v>
      </c>
      <c r="P61" s="518">
        <f>SUM(M61:O61)</f>
        <v>7</v>
      </c>
      <c r="Q61" s="566"/>
    </row>
    <row r="62" spans="1:17" s="551" customFormat="1" ht="20.25" customHeight="1">
      <c r="A62" s="644"/>
      <c r="B62" s="646"/>
      <c r="C62" s="527">
        <f>SUM(C56:C61)</f>
        <v>0</v>
      </c>
      <c r="D62" s="527">
        <f>SUM(D56:D61)</f>
        <v>0</v>
      </c>
      <c r="E62" s="527">
        <f>SUM(E56:E61)</f>
        <v>7</v>
      </c>
      <c r="F62" s="527">
        <f>SUM(F56:F61)</f>
        <v>7</v>
      </c>
      <c r="G62" s="647"/>
      <c r="H62" s="567" t="s">
        <v>28</v>
      </c>
      <c r="I62" s="530">
        <f>SUM(I56:I61)</f>
        <v>94.09</v>
      </c>
      <c r="J62" s="518"/>
      <c r="K62" s="518"/>
      <c r="L62" s="568">
        <f>SUM(L56:L61)</f>
        <v>87.09</v>
      </c>
      <c r="M62" s="568">
        <f>SUM(M56:M61)</f>
        <v>0</v>
      </c>
      <c r="N62" s="568">
        <f>SUM(N56:N61)</f>
        <v>0</v>
      </c>
      <c r="O62" s="568">
        <f>SUM(O56:O61)</f>
        <v>7</v>
      </c>
      <c r="P62" s="568">
        <f>SUM(P56:P61)</f>
        <v>7</v>
      </c>
      <c r="Q62" s="566"/>
    </row>
    <row r="63" spans="1:17" ht="17.25" customHeight="1">
      <c r="A63" s="639">
        <v>11</v>
      </c>
      <c r="B63" s="640" t="s">
        <v>1052</v>
      </c>
      <c r="C63" s="461">
        <v>8.22</v>
      </c>
      <c r="F63" s="461">
        <f>SUM(C63:E63)</f>
        <v>8.22</v>
      </c>
      <c r="G63" s="642" t="s">
        <v>1053</v>
      </c>
      <c r="H63" s="561" t="s">
        <v>49</v>
      </c>
      <c r="I63" s="538">
        <v>11.37</v>
      </c>
      <c r="J63" s="461" t="s">
        <v>1054</v>
      </c>
      <c r="K63" s="539" t="s">
        <v>174</v>
      </c>
      <c r="L63" s="463">
        <v>5</v>
      </c>
      <c r="M63" s="461">
        <v>6.37</v>
      </c>
      <c r="P63" s="461">
        <f>SUM(M63:O63)</f>
        <v>6.37</v>
      </c>
      <c r="Q63" s="461"/>
    </row>
    <row r="64" spans="1:17" ht="17.25" customHeight="1">
      <c r="A64" s="639"/>
      <c r="B64" s="641"/>
      <c r="G64" s="642"/>
      <c r="H64" s="561" t="s">
        <v>61</v>
      </c>
      <c r="I64" s="538">
        <v>1.14</v>
      </c>
      <c r="J64" s="461" t="s">
        <v>56</v>
      </c>
      <c r="K64" s="539" t="s">
        <v>174</v>
      </c>
      <c r="L64" s="463">
        <v>0.5</v>
      </c>
      <c r="M64" s="461">
        <v>0.64</v>
      </c>
      <c r="P64" s="461">
        <f>SUM(M64:O64)</f>
        <v>0.64</v>
      </c>
      <c r="Q64" s="461"/>
    </row>
    <row r="65" spans="1:17" ht="17.25" customHeight="1">
      <c r="A65" s="639"/>
      <c r="B65" s="641"/>
      <c r="G65" s="642"/>
      <c r="H65" s="561" t="s">
        <v>62</v>
      </c>
      <c r="I65" s="538">
        <v>1.71</v>
      </c>
      <c r="J65" s="461" t="s">
        <v>54</v>
      </c>
      <c r="K65" s="539" t="s">
        <v>174</v>
      </c>
      <c r="L65" s="463">
        <v>0.5</v>
      </c>
      <c r="M65" s="461">
        <v>1.21</v>
      </c>
      <c r="P65" s="461">
        <f>SUM(M65:O65)</f>
        <v>1.21</v>
      </c>
      <c r="Q65" s="426"/>
    </row>
    <row r="66" spans="1:17" ht="17.25" customHeight="1">
      <c r="A66" s="639"/>
      <c r="B66" s="641"/>
      <c r="C66" s="541">
        <f>SUM(C63:C65)</f>
        <v>8.22</v>
      </c>
      <c r="D66" s="541">
        <f>SUM(D63:D65)</f>
        <v>0</v>
      </c>
      <c r="E66" s="541">
        <f>SUM(E63:E65)</f>
        <v>0</v>
      </c>
      <c r="F66" s="541">
        <f>SUM(F63:F65)</f>
        <v>8.22</v>
      </c>
      <c r="G66" s="642"/>
      <c r="H66" s="563" t="s">
        <v>28</v>
      </c>
      <c r="I66" s="544">
        <f>SUM(I63:I65)</f>
        <v>14.219999999999999</v>
      </c>
      <c r="L66" s="564">
        <f>SUM(L63:L65)</f>
        <v>6</v>
      </c>
      <c r="M66" s="541">
        <f>SUM(M63:M65)</f>
        <v>8.219999999999999</v>
      </c>
      <c r="N66" s="541">
        <f>SUM(N63:N65)</f>
        <v>0</v>
      </c>
      <c r="O66" s="541">
        <f>SUM(O63:O65)</f>
        <v>0</v>
      </c>
      <c r="P66" s="541">
        <f>SUM(P63:P65)</f>
        <v>8.219999999999999</v>
      </c>
      <c r="Q66" s="426"/>
    </row>
    <row r="67" spans="1:17" ht="17.25" customHeight="1">
      <c r="A67" s="639">
        <v>12</v>
      </c>
      <c r="B67" s="640" t="s">
        <v>1055</v>
      </c>
      <c r="C67" s="461">
        <v>2</v>
      </c>
      <c r="D67" s="461">
        <v>3</v>
      </c>
      <c r="F67" s="461">
        <f>SUM(C67:E67)</f>
        <v>5</v>
      </c>
      <c r="G67" s="642" t="s">
        <v>1056</v>
      </c>
      <c r="H67" s="561" t="s">
        <v>49</v>
      </c>
      <c r="J67" s="461" t="s">
        <v>138</v>
      </c>
      <c r="K67" s="539"/>
      <c r="L67" s="463"/>
      <c r="M67" s="461">
        <v>2</v>
      </c>
      <c r="N67" s="461">
        <v>3</v>
      </c>
      <c r="P67" s="461">
        <f>SUM(M67:O67)</f>
        <v>5</v>
      </c>
      <c r="Q67" s="461" t="s">
        <v>833</v>
      </c>
    </row>
    <row r="68" spans="1:17" ht="17.25" customHeight="1">
      <c r="A68" s="639"/>
      <c r="B68" s="641"/>
      <c r="G68" s="642"/>
      <c r="H68" s="561" t="s">
        <v>61</v>
      </c>
      <c r="J68" s="461" t="s">
        <v>58</v>
      </c>
      <c r="K68" s="539"/>
      <c r="L68" s="463"/>
      <c r="Q68" s="461"/>
    </row>
    <row r="69" spans="1:17" ht="17.25" customHeight="1">
      <c r="A69" s="639"/>
      <c r="B69" s="641"/>
      <c r="G69" s="642"/>
      <c r="H69" s="561" t="s">
        <v>62</v>
      </c>
      <c r="J69" s="461" t="s">
        <v>52</v>
      </c>
      <c r="K69" s="539"/>
      <c r="L69" s="463"/>
      <c r="Q69" s="426"/>
    </row>
    <row r="70" spans="1:17" ht="17.25" customHeight="1">
      <c r="A70" s="639"/>
      <c r="B70" s="641"/>
      <c r="C70" s="541">
        <f>SUM(C67:C69)</f>
        <v>2</v>
      </c>
      <c r="D70" s="541">
        <f>SUM(D67:D69)</f>
        <v>3</v>
      </c>
      <c r="E70" s="541">
        <f>SUM(E67:E69)</f>
        <v>0</v>
      </c>
      <c r="F70" s="541">
        <f>SUM(F67:F69)</f>
        <v>5</v>
      </c>
      <c r="G70" s="642"/>
      <c r="H70" s="563" t="s">
        <v>28</v>
      </c>
      <c r="I70" s="544">
        <v>15.4</v>
      </c>
      <c r="L70" s="564">
        <f>SUM(L67:L69)</f>
        <v>0</v>
      </c>
      <c r="M70" s="541">
        <f>SUM(M67:M69)</f>
        <v>2</v>
      </c>
      <c r="N70" s="541">
        <f>SUM(N67:N69)</f>
        <v>3</v>
      </c>
      <c r="O70" s="541">
        <f>SUM(O67:O69)</f>
        <v>0</v>
      </c>
      <c r="P70" s="541">
        <f>SUM(P67:P69)</f>
        <v>5</v>
      </c>
      <c r="Q70" s="426"/>
    </row>
    <row r="71" spans="1:17" ht="30" customHeight="1">
      <c r="A71" s="643" t="s">
        <v>1057</v>
      </c>
      <c r="B71" s="643"/>
      <c r="C71" s="569">
        <f>SUM(C12,C17,C23,C28,C32,C39,C45,C50,C55,C62,C66,C70)</f>
        <v>61</v>
      </c>
      <c r="D71" s="569">
        <f>SUM(D12,D17,D23,D28,D32,D39,D45,D50,D55,D62,D66,D70)</f>
        <v>17</v>
      </c>
      <c r="E71" s="569">
        <f>SUM(E12,E17,E23,E28,E32,E39,E45,E50,E55,E62,E66,E70)</f>
        <v>22</v>
      </c>
      <c r="F71" s="569">
        <f>SUM(F12,F17,F23,F28,F32,F39,F45,F50,F55,F62,F66,F70)</f>
        <v>100</v>
      </c>
      <c r="G71" s="570"/>
      <c r="H71" s="570"/>
      <c r="I71" s="569">
        <f>SUM(I12,I17,I23,I28,I32,I39,I45,I50,I55,I62,I66,I70)</f>
        <v>735.0800000000002</v>
      </c>
      <c r="J71" s="571"/>
      <c r="K71" s="571"/>
      <c r="L71" s="569">
        <f>SUM(L12,L17,L23,L28,L32,L39,L45,L50,L55,L62,L66,L70)</f>
        <v>486.29999999999995</v>
      </c>
      <c r="M71" s="569">
        <f>SUM(M12,M17,M23,M28,M32,M39,M45,M50,M55,M62,M66,M70)</f>
        <v>61</v>
      </c>
      <c r="N71" s="569">
        <f>SUM(N12,N17,N23,N28,N32,N39,N45,N50,N55,N62,N66,N70)</f>
        <v>17</v>
      </c>
      <c r="O71" s="569">
        <f>SUM(O12,O17,O23,O28,O32,O39,O45,O50,O55,O62,O66,O70)</f>
        <v>22</v>
      </c>
      <c r="P71" s="569">
        <f>SUM(P12,P17,P23,P28,P32,P39,P45,P50,P55,P62,P66,P70)</f>
        <v>100</v>
      </c>
      <c r="Q71" s="572"/>
    </row>
  </sheetData>
  <sheetProtection/>
  <mergeCells count="54">
    <mergeCell ref="A1:Q1"/>
    <mergeCell ref="L2:Q2"/>
    <mergeCell ref="A3:A4"/>
    <mergeCell ref="B3:B4"/>
    <mergeCell ref="C3:F3"/>
    <mergeCell ref="G3:I4"/>
    <mergeCell ref="J3:J4"/>
    <mergeCell ref="K3:L4"/>
    <mergeCell ref="M3:P3"/>
    <mergeCell ref="Q3:Q4"/>
    <mergeCell ref="C5:F5"/>
    <mergeCell ref="G5:I5"/>
    <mergeCell ref="K5:L5"/>
    <mergeCell ref="M5:P5"/>
    <mergeCell ref="A6:A12"/>
    <mergeCell ref="B6:B12"/>
    <mergeCell ref="G6:G12"/>
    <mergeCell ref="H6:H8"/>
    <mergeCell ref="I6:I8"/>
    <mergeCell ref="J6:J8"/>
    <mergeCell ref="A13:A17"/>
    <mergeCell ref="B13:B17"/>
    <mergeCell ref="G13:G17"/>
    <mergeCell ref="A18:A23"/>
    <mergeCell ref="B18:B23"/>
    <mergeCell ref="G18:G23"/>
    <mergeCell ref="A24:A28"/>
    <mergeCell ref="B24:B28"/>
    <mergeCell ref="G24:G28"/>
    <mergeCell ref="A29:A32"/>
    <mergeCell ref="B29:B32"/>
    <mergeCell ref="G29:G32"/>
    <mergeCell ref="A33:A39"/>
    <mergeCell ref="B33:B39"/>
    <mergeCell ref="G33:G39"/>
    <mergeCell ref="A40:A45"/>
    <mergeCell ref="B40:B45"/>
    <mergeCell ref="G40:G45"/>
    <mergeCell ref="A46:A50"/>
    <mergeCell ref="B46:B50"/>
    <mergeCell ref="G46:G50"/>
    <mergeCell ref="A51:A55"/>
    <mergeCell ref="B51:B55"/>
    <mergeCell ref="G51:G54"/>
    <mergeCell ref="A67:A70"/>
    <mergeCell ref="B67:B70"/>
    <mergeCell ref="G67:G70"/>
    <mergeCell ref="A71:B71"/>
    <mergeCell ref="A56:A62"/>
    <mergeCell ref="B56:B62"/>
    <mergeCell ref="G56:G62"/>
    <mergeCell ref="A63:A66"/>
    <mergeCell ref="B63:B66"/>
    <mergeCell ref="G63:G66"/>
  </mergeCells>
  <printOptions gridLines="1" horizontalCentered="1"/>
  <pageMargins left="0.5" right="0.5" top="0.5" bottom="0.5" header="0.22" footer="0.14"/>
  <pageSetup horizontalDpi="600" verticalDpi="600" orientation="landscape" paperSize="9" r:id="rId1"/>
  <headerFooter alignWithMargins="0">
    <oddFooter>&amp;L&amp;"Arial,Italic"&amp;8&amp;Z&amp;F/&amp;A&amp;R&amp;"Arial,Italic"&amp;8&amp;P/&amp;N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00FF"/>
  </sheetPr>
  <dimension ref="A1:R403"/>
  <sheetViews>
    <sheetView view="pageBreakPreview" zoomScaleNormal="115" zoomScaleSheetLayoutView="100" zoomScalePageLayoutView="0" workbookViewId="0" topLeftCell="C1">
      <pane ySplit="5" topLeftCell="A6" activePane="bottomLeft" state="frozen"/>
      <selection pane="topLeft" activeCell="Q30" sqref="Q30"/>
      <selection pane="bottomLeft" activeCell="G107" sqref="G107:G110"/>
    </sheetView>
  </sheetViews>
  <sheetFormatPr defaultColWidth="9.140625" defaultRowHeight="12.75"/>
  <cols>
    <col min="1" max="1" width="4.421875" style="416" customWidth="1"/>
    <col min="2" max="2" width="16.7109375" style="510" customWidth="1"/>
    <col min="3" max="3" width="7.7109375" style="461" customWidth="1"/>
    <col min="4" max="4" width="6.57421875" style="461" customWidth="1"/>
    <col min="5" max="5" width="7.8515625" style="461" customWidth="1"/>
    <col min="6" max="6" width="7.7109375" style="461" customWidth="1"/>
    <col min="7" max="7" width="13.7109375" style="462" customWidth="1"/>
    <col min="8" max="8" width="6.8515625" style="462" customWidth="1"/>
    <col min="9" max="9" width="9.140625" style="463" customWidth="1"/>
    <col min="10" max="10" width="9.57421875" style="416" customWidth="1"/>
    <col min="11" max="11" width="6.7109375" style="462" customWidth="1"/>
    <col min="12" max="12" width="10.57421875" style="464" customWidth="1"/>
    <col min="13" max="13" width="7.8515625" style="461" customWidth="1"/>
    <col min="14" max="14" width="6.57421875" style="461" customWidth="1"/>
    <col min="15" max="15" width="8.28125" style="461" customWidth="1"/>
    <col min="16" max="16" width="8.00390625" style="461" customWidth="1"/>
    <col min="17" max="17" width="7.57421875" style="416" customWidth="1"/>
    <col min="18" max="18" width="9.140625" style="416" customWidth="1"/>
    <col min="19" max="19" width="10.00390625" style="416" bestFit="1" customWidth="1"/>
    <col min="20" max="16384" width="9.140625" style="416" customWidth="1"/>
  </cols>
  <sheetData>
    <row r="1" spans="1:17" ht="29.25" customHeight="1">
      <c r="A1" s="679" t="s">
        <v>835</v>
      </c>
      <c r="B1" s="679"/>
      <c r="C1" s="679"/>
      <c r="D1" s="679"/>
      <c r="E1" s="679"/>
      <c r="F1" s="679"/>
      <c r="G1" s="679"/>
      <c r="H1" s="679"/>
      <c r="I1" s="679"/>
      <c r="J1" s="679"/>
      <c r="K1" s="679"/>
      <c r="L1" s="679"/>
      <c r="M1" s="679"/>
      <c r="N1" s="679"/>
      <c r="O1" s="679"/>
      <c r="P1" s="679"/>
      <c r="Q1" s="679"/>
    </row>
    <row r="2" spans="1:17" ht="12" customHeight="1">
      <c r="A2" s="417"/>
      <c r="B2" s="418"/>
      <c r="C2" s="419"/>
      <c r="D2" s="419"/>
      <c r="E2" s="419"/>
      <c r="F2" s="419"/>
      <c r="G2" s="420"/>
      <c r="H2" s="420"/>
      <c r="I2" s="421"/>
      <c r="J2" s="417"/>
      <c r="K2" s="420"/>
      <c r="L2" s="422"/>
      <c r="M2" s="419"/>
      <c r="N2" s="419"/>
      <c r="O2" s="723" t="s">
        <v>268</v>
      </c>
      <c r="P2" s="723"/>
      <c r="Q2" s="723"/>
    </row>
    <row r="3" spans="1:17" ht="106.5" customHeight="1">
      <c r="A3" s="724" t="s">
        <v>15</v>
      </c>
      <c r="B3" s="724" t="s">
        <v>16</v>
      </c>
      <c r="C3" s="726" t="s">
        <v>836</v>
      </c>
      <c r="D3" s="726"/>
      <c r="E3" s="726"/>
      <c r="F3" s="726"/>
      <c r="G3" s="727" t="s">
        <v>837</v>
      </c>
      <c r="H3" s="728"/>
      <c r="I3" s="729"/>
      <c r="J3" s="724" t="s">
        <v>838</v>
      </c>
      <c r="K3" s="727" t="s">
        <v>839</v>
      </c>
      <c r="L3" s="729"/>
      <c r="M3" s="733" t="s">
        <v>840</v>
      </c>
      <c r="N3" s="733"/>
      <c r="O3" s="733"/>
      <c r="P3" s="734"/>
      <c r="Q3" s="735" t="s">
        <v>42</v>
      </c>
    </row>
    <row r="4" spans="1:17" ht="29.25" customHeight="1">
      <c r="A4" s="725"/>
      <c r="B4" s="725"/>
      <c r="C4" s="132" t="s">
        <v>841</v>
      </c>
      <c r="D4" s="132" t="s">
        <v>842</v>
      </c>
      <c r="E4" s="132" t="s">
        <v>843</v>
      </c>
      <c r="F4" s="132" t="s">
        <v>63</v>
      </c>
      <c r="G4" s="730"/>
      <c r="H4" s="731"/>
      <c r="I4" s="732"/>
      <c r="J4" s="725"/>
      <c r="K4" s="730"/>
      <c r="L4" s="732"/>
      <c r="M4" s="132" t="s">
        <v>841</v>
      </c>
      <c r="N4" s="132" t="s">
        <v>842</v>
      </c>
      <c r="O4" s="132" t="s">
        <v>843</v>
      </c>
      <c r="P4" s="132" t="s">
        <v>63</v>
      </c>
      <c r="Q4" s="736"/>
    </row>
    <row r="5" spans="1:17" ht="12.75">
      <c r="A5" s="423" t="s">
        <v>17</v>
      </c>
      <c r="B5" s="423" t="s">
        <v>18</v>
      </c>
      <c r="C5" s="718" t="s">
        <v>19</v>
      </c>
      <c r="D5" s="718"/>
      <c r="E5" s="718"/>
      <c r="F5" s="718"/>
      <c r="G5" s="719" t="s">
        <v>30</v>
      </c>
      <c r="H5" s="719"/>
      <c r="I5" s="719"/>
      <c r="J5" s="424" t="s">
        <v>43</v>
      </c>
      <c r="K5" s="719" t="s">
        <v>44</v>
      </c>
      <c r="L5" s="719"/>
      <c r="M5" s="720" t="s">
        <v>45</v>
      </c>
      <c r="N5" s="721"/>
      <c r="O5" s="721"/>
      <c r="P5" s="722"/>
      <c r="Q5" s="423" t="s">
        <v>46</v>
      </c>
    </row>
    <row r="6" spans="1:18" ht="15" customHeight="1">
      <c r="A6" s="710" t="s">
        <v>14</v>
      </c>
      <c r="B6" s="711" t="s">
        <v>844</v>
      </c>
      <c r="C6" s="425">
        <v>20</v>
      </c>
      <c r="D6" s="425"/>
      <c r="E6" s="425"/>
      <c r="F6" s="425">
        <f>SUM(C6:E6)</f>
        <v>20</v>
      </c>
      <c r="G6" s="717" t="s">
        <v>845</v>
      </c>
      <c r="H6" s="717" t="s">
        <v>49</v>
      </c>
      <c r="I6" s="712">
        <v>158.57</v>
      </c>
      <c r="J6" s="717" t="s">
        <v>74</v>
      </c>
      <c r="K6" s="427" t="s">
        <v>846</v>
      </c>
      <c r="L6" s="425">
        <v>33</v>
      </c>
      <c r="M6" s="425"/>
      <c r="N6" s="425"/>
      <c r="O6" s="425"/>
      <c r="P6" s="425"/>
      <c r="Q6" s="428"/>
      <c r="R6" s="121"/>
    </row>
    <row r="7" spans="1:18" ht="15" customHeight="1">
      <c r="A7" s="710"/>
      <c r="B7" s="711"/>
      <c r="C7" s="425"/>
      <c r="D7" s="425"/>
      <c r="E7" s="425"/>
      <c r="F7" s="425"/>
      <c r="G7" s="717"/>
      <c r="H7" s="717"/>
      <c r="I7" s="712"/>
      <c r="J7" s="717"/>
      <c r="K7" s="427" t="s">
        <v>59</v>
      </c>
      <c r="L7" s="425">
        <v>50</v>
      </c>
      <c r="M7" s="425"/>
      <c r="N7" s="425"/>
      <c r="O7" s="425"/>
      <c r="P7" s="425"/>
      <c r="Q7" s="428"/>
      <c r="R7" s="121"/>
    </row>
    <row r="8" spans="1:18" ht="15" customHeight="1">
      <c r="A8" s="710"/>
      <c r="B8" s="711"/>
      <c r="C8" s="425"/>
      <c r="D8" s="425"/>
      <c r="E8" s="425"/>
      <c r="F8" s="425"/>
      <c r="G8" s="717"/>
      <c r="H8" s="426"/>
      <c r="I8" s="425"/>
      <c r="J8" s="426"/>
      <c r="K8" s="427" t="s">
        <v>174</v>
      </c>
      <c r="L8" s="425">
        <v>75.57</v>
      </c>
      <c r="M8" s="425"/>
      <c r="N8" s="425"/>
      <c r="O8" s="425"/>
      <c r="P8" s="425"/>
      <c r="Q8" s="428"/>
      <c r="R8" s="121"/>
    </row>
    <row r="9" spans="1:18" ht="15" customHeight="1">
      <c r="A9" s="710"/>
      <c r="B9" s="711"/>
      <c r="C9" s="425"/>
      <c r="D9" s="425"/>
      <c r="E9" s="425"/>
      <c r="F9" s="425"/>
      <c r="G9" s="717"/>
      <c r="H9" s="429" t="s">
        <v>416</v>
      </c>
      <c r="I9" s="430">
        <v>15.86</v>
      </c>
      <c r="J9" s="426" t="s">
        <v>67</v>
      </c>
      <c r="K9" s="427" t="s">
        <v>174</v>
      </c>
      <c r="L9" s="425">
        <v>15.86</v>
      </c>
      <c r="M9" s="425"/>
      <c r="N9" s="425"/>
      <c r="O9" s="425"/>
      <c r="P9" s="425"/>
      <c r="Q9" s="428"/>
      <c r="R9" s="121"/>
    </row>
    <row r="10" spans="1:18" ht="15" customHeight="1">
      <c r="A10" s="710"/>
      <c r="B10" s="711"/>
      <c r="C10" s="425"/>
      <c r="D10" s="425"/>
      <c r="E10" s="425"/>
      <c r="F10" s="425"/>
      <c r="G10" s="717"/>
      <c r="H10" s="429" t="s">
        <v>333</v>
      </c>
      <c r="I10" s="430">
        <v>15.86</v>
      </c>
      <c r="J10" s="426" t="s">
        <v>364</v>
      </c>
      <c r="K10" s="427" t="s">
        <v>174</v>
      </c>
      <c r="L10" s="425">
        <v>15.86</v>
      </c>
      <c r="M10" s="425"/>
      <c r="N10" s="425"/>
      <c r="O10" s="425"/>
      <c r="P10" s="425"/>
      <c r="Q10" s="428"/>
      <c r="R10" s="121"/>
    </row>
    <row r="11" spans="1:18" ht="15" customHeight="1">
      <c r="A11" s="710"/>
      <c r="B11" s="711"/>
      <c r="C11" s="425"/>
      <c r="D11" s="425"/>
      <c r="E11" s="425"/>
      <c r="F11" s="425"/>
      <c r="G11" s="717"/>
      <c r="H11" s="429" t="s">
        <v>335</v>
      </c>
      <c r="I11" s="430">
        <v>23.78</v>
      </c>
      <c r="J11" s="426" t="s">
        <v>364</v>
      </c>
      <c r="K11" s="427" t="s">
        <v>174</v>
      </c>
      <c r="L11" s="425">
        <v>3.78</v>
      </c>
      <c r="M11" s="425">
        <v>0</v>
      </c>
      <c r="N11" s="425"/>
      <c r="O11" s="425"/>
      <c r="P11" s="425">
        <f>SUM(M11:O11)</f>
        <v>0</v>
      </c>
      <c r="Q11" s="428"/>
      <c r="R11" s="121"/>
    </row>
    <row r="12" spans="1:18" ht="15" customHeight="1">
      <c r="A12" s="710"/>
      <c r="B12" s="711"/>
      <c r="C12" s="431">
        <f>SUM(C6:C11)</f>
        <v>20</v>
      </c>
      <c r="D12" s="431">
        <f>SUM(D6:D11)</f>
        <v>0</v>
      </c>
      <c r="E12" s="431">
        <f>SUM(E6:E11)</f>
        <v>0</v>
      </c>
      <c r="F12" s="431">
        <f>SUM(F6:F11)</f>
        <v>20</v>
      </c>
      <c r="G12" s="717"/>
      <c r="H12" s="432" t="s">
        <v>847</v>
      </c>
      <c r="I12" s="433">
        <f>SUM(I6:I11)</f>
        <v>214.07000000000002</v>
      </c>
      <c r="J12" s="426"/>
      <c r="K12" s="427"/>
      <c r="L12" s="431">
        <f>SUM(L6:L11)</f>
        <v>194.07000000000002</v>
      </c>
      <c r="M12" s="431">
        <f>SUM(M6:M11)</f>
        <v>0</v>
      </c>
      <c r="N12" s="431">
        <f>SUM(N6:N11)</f>
        <v>0</v>
      </c>
      <c r="O12" s="431">
        <f>SUM(O6:O11)</f>
        <v>0</v>
      </c>
      <c r="P12" s="431">
        <f>SUM(P6:P11)</f>
        <v>0</v>
      </c>
      <c r="Q12" s="428"/>
      <c r="R12" s="121"/>
    </row>
    <row r="13" spans="1:18" ht="16.5" customHeight="1">
      <c r="A13" s="710" t="s">
        <v>20</v>
      </c>
      <c r="B13" s="711" t="s">
        <v>848</v>
      </c>
      <c r="C13" s="425">
        <v>7</v>
      </c>
      <c r="D13" s="425"/>
      <c r="E13" s="425"/>
      <c r="F13" s="425">
        <f>SUM(C13:E13)</f>
        <v>7</v>
      </c>
      <c r="G13" s="712" t="s">
        <v>849</v>
      </c>
      <c r="H13" s="712" t="s">
        <v>49</v>
      </c>
      <c r="I13" s="712">
        <v>182.18</v>
      </c>
      <c r="J13" s="717" t="s">
        <v>74</v>
      </c>
      <c r="K13" s="427" t="s">
        <v>846</v>
      </c>
      <c r="L13" s="425">
        <v>50</v>
      </c>
      <c r="M13" s="425"/>
      <c r="N13" s="425"/>
      <c r="O13" s="425"/>
      <c r="P13" s="425"/>
      <c r="Q13" s="428"/>
      <c r="R13" s="121"/>
    </row>
    <row r="14" spans="1:18" ht="16.5" customHeight="1">
      <c r="A14" s="710"/>
      <c r="B14" s="711"/>
      <c r="C14" s="425"/>
      <c r="D14" s="425"/>
      <c r="E14" s="425"/>
      <c r="F14" s="425"/>
      <c r="G14" s="712"/>
      <c r="H14" s="712"/>
      <c r="I14" s="712"/>
      <c r="J14" s="717"/>
      <c r="K14" s="427" t="s">
        <v>59</v>
      </c>
      <c r="L14" s="425">
        <v>50</v>
      </c>
      <c r="M14" s="425"/>
      <c r="N14" s="425"/>
      <c r="O14" s="425"/>
      <c r="P14" s="425"/>
      <c r="Q14" s="428"/>
      <c r="R14" s="121"/>
    </row>
    <row r="15" spans="1:18" ht="16.5" customHeight="1">
      <c r="A15" s="710"/>
      <c r="B15" s="711"/>
      <c r="C15" s="425"/>
      <c r="D15" s="425"/>
      <c r="E15" s="425"/>
      <c r="F15" s="425"/>
      <c r="G15" s="712"/>
      <c r="H15" s="425"/>
      <c r="I15" s="425"/>
      <c r="J15" s="426"/>
      <c r="K15" s="427" t="s">
        <v>174</v>
      </c>
      <c r="L15" s="425">
        <v>82.18</v>
      </c>
      <c r="M15" s="425"/>
      <c r="N15" s="425"/>
      <c r="O15" s="425"/>
      <c r="P15" s="425"/>
      <c r="Q15" s="428"/>
      <c r="R15" s="121"/>
    </row>
    <row r="16" spans="1:18" ht="16.5" customHeight="1">
      <c r="A16" s="710"/>
      <c r="B16" s="711"/>
      <c r="C16" s="425"/>
      <c r="D16" s="425"/>
      <c r="E16" s="425"/>
      <c r="F16" s="425"/>
      <c r="G16" s="712"/>
      <c r="H16" s="429" t="s">
        <v>416</v>
      </c>
      <c r="I16" s="430">
        <v>9.02</v>
      </c>
      <c r="J16" s="426" t="s">
        <v>67</v>
      </c>
      <c r="K16" s="427" t="s">
        <v>174</v>
      </c>
      <c r="L16" s="425">
        <v>9.02</v>
      </c>
      <c r="M16" s="425"/>
      <c r="N16" s="425"/>
      <c r="O16" s="425"/>
      <c r="P16" s="425"/>
      <c r="Q16" s="428"/>
      <c r="R16" s="121"/>
    </row>
    <row r="17" spans="1:18" ht="16.5" customHeight="1">
      <c r="A17" s="710"/>
      <c r="B17" s="711"/>
      <c r="C17" s="425"/>
      <c r="D17" s="425"/>
      <c r="E17" s="425"/>
      <c r="F17" s="425"/>
      <c r="G17" s="712"/>
      <c r="H17" s="429" t="s">
        <v>333</v>
      </c>
      <c r="I17" s="430">
        <v>9.02</v>
      </c>
      <c r="J17" s="426" t="s">
        <v>364</v>
      </c>
      <c r="K17" s="427" t="s">
        <v>174</v>
      </c>
      <c r="L17" s="425">
        <v>9.02</v>
      </c>
      <c r="M17" s="425"/>
      <c r="N17" s="425"/>
      <c r="O17" s="425"/>
      <c r="P17" s="425"/>
      <c r="Q17" s="428"/>
      <c r="R17" s="121"/>
    </row>
    <row r="18" spans="1:18" ht="16.5" customHeight="1">
      <c r="A18" s="710"/>
      <c r="B18" s="711"/>
      <c r="C18" s="425"/>
      <c r="D18" s="425"/>
      <c r="E18" s="425"/>
      <c r="F18" s="425"/>
      <c r="G18" s="712"/>
      <c r="H18" s="429" t="s">
        <v>335</v>
      </c>
      <c r="I18" s="430">
        <v>18.04</v>
      </c>
      <c r="J18" s="426" t="s">
        <v>364</v>
      </c>
      <c r="K18" s="427" t="s">
        <v>174</v>
      </c>
      <c r="L18" s="425">
        <v>11.04</v>
      </c>
      <c r="M18" s="425">
        <v>0</v>
      </c>
      <c r="N18" s="425"/>
      <c r="O18" s="425"/>
      <c r="P18" s="425">
        <f>SUM(M18:O18)</f>
        <v>0</v>
      </c>
      <c r="Q18" s="428"/>
      <c r="R18" s="121"/>
    </row>
    <row r="19" spans="1:18" ht="16.5" customHeight="1">
      <c r="A19" s="710"/>
      <c r="B19" s="711"/>
      <c r="C19" s="431">
        <f>SUM(C13:C18)</f>
        <v>7</v>
      </c>
      <c r="D19" s="431">
        <f>SUM(D13:D18)</f>
        <v>0</v>
      </c>
      <c r="E19" s="431">
        <f>SUM(E13:E18)</f>
        <v>0</v>
      </c>
      <c r="F19" s="431">
        <f>SUM(F13:F18)</f>
        <v>7</v>
      </c>
      <c r="G19" s="712"/>
      <c r="H19" s="432" t="s">
        <v>847</v>
      </c>
      <c r="I19" s="433">
        <f>SUM(I13:I18)</f>
        <v>218.26000000000002</v>
      </c>
      <c r="J19" s="426"/>
      <c r="K19" s="427"/>
      <c r="L19" s="431">
        <f>SUM(L13:L18)</f>
        <v>211.26000000000002</v>
      </c>
      <c r="M19" s="431">
        <f>SUM(M13:M18)</f>
        <v>0</v>
      </c>
      <c r="N19" s="431">
        <f>SUM(N13:N18)</f>
        <v>0</v>
      </c>
      <c r="O19" s="431">
        <f>SUM(O13:O18)</f>
        <v>0</v>
      </c>
      <c r="P19" s="431">
        <f>SUM(P13:P18)</f>
        <v>0</v>
      </c>
      <c r="Q19" s="428"/>
      <c r="R19" s="121"/>
    </row>
    <row r="20" spans="1:18" s="440" customFormat="1" ht="18.75" customHeight="1">
      <c r="A20" s="713">
        <v>3</v>
      </c>
      <c r="B20" s="714" t="s">
        <v>850</v>
      </c>
      <c r="C20" s="434">
        <v>12.9</v>
      </c>
      <c r="D20" s="434">
        <v>27.4</v>
      </c>
      <c r="E20" s="434"/>
      <c r="F20" s="434">
        <f>SUM(C20:E20)</f>
        <v>40.3</v>
      </c>
      <c r="G20" s="715" t="s">
        <v>851</v>
      </c>
      <c r="H20" s="435" t="s">
        <v>49</v>
      </c>
      <c r="I20" s="436">
        <v>644.93</v>
      </c>
      <c r="J20" s="437" t="s">
        <v>50</v>
      </c>
      <c r="K20" s="438" t="s">
        <v>174</v>
      </c>
      <c r="L20" s="434">
        <v>62.62</v>
      </c>
      <c r="M20" s="434">
        <v>12.9</v>
      </c>
      <c r="N20" s="434">
        <v>27.4</v>
      </c>
      <c r="O20" s="434"/>
      <c r="P20" s="434">
        <f>SUM(M20:O20)</f>
        <v>40.3</v>
      </c>
      <c r="Q20" s="439"/>
      <c r="R20" s="439"/>
    </row>
    <row r="21" spans="1:18" s="440" customFormat="1" ht="18.75" customHeight="1">
      <c r="A21" s="713"/>
      <c r="B21" s="714"/>
      <c r="C21" s="434"/>
      <c r="D21" s="434"/>
      <c r="E21" s="434"/>
      <c r="F21" s="434"/>
      <c r="G21" s="715"/>
      <c r="H21" s="441" t="s">
        <v>416</v>
      </c>
      <c r="I21" s="436">
        <v>41.15</v>
      </c>
      <c r="J21" s="437" t="s">
        <v>51</v>
      </c>
      <c r="K21" s="435"/>
      <c r="L21" s="434"/>
      <c r="M21" s="434"/>
      <c r="N21" s="434"/>
      <c r="O21" s="434"/>
      <c r="P21" s="434"/>
      <c r="Q21" s="439"/>
      <c r="R21" s="439"/>
    </row>
    <row r="22" spans="1:18" s="440" customFormat="1" ht="18.75" customHeight="1">
      <c r="A22" s="713"/>
      <c r="B22" s="714"/>
      <c r="C22" s="434"/>
      <c r="D22" s="434"/>
      <c r="E22" s="434"/>
      <c r="F22" s="434"/>
      <c r="G22" s="715"/>
      <c r="H22" s="441" t="s">
        <v>852</v>
      </c>
      <c r="I22" s="436">
        <v>33.37</v>
      </c>
      <c r="J22" s="437" t="s">
        <v>51</v>
      </c>
      <c r="K22" s="438"/>
      <c r="L22" s="434"/>
      <c r="M22" s="434"/>
      <c r="N22" s="434"/>
      <c r="O22" s="434"/>
      <c r="P22" s="434"/>
      <c r="Q22" s="439"/>
      <c r="R22" s="439"/>
    </row>
    <row r="23" spans="1:18" s="440" customFormat="1" ht="18.75" customHeight="1">
      <c r="A23" s="713"/>
      <c r="B23" s="714"/>
      <c r="C23" s="434"/>
      <c r="D23" s="434"/>
      <c r="E23" s="434"/>
      <c r="F23" s="434"/>
      <c r="G23" s="715"/>
      <c r="H23" s="441" t="s">
        <v>333</v>
      </c>
      <c r="I23" s="436">
        <v>17.18</v>
      </c>
      <c r="J23" s="437" t="s">
        <v>52</v>
      </c>
      <c r="K23" s="438"/>
      <c r="L23" s="434"/>
      <c r="M23" s="434"/>
      <c r="N23" s="434"/>
      <c r="O23" s="434"/>
      <c r="P23" s="434"/>
      <c r="Q23" s="439"/>
      <c r="R23" s="439"/>
    </row>
    <row r="24" spans="1:18" s="440" customFormat="1" ht="18.75" customHeight="1">
      <c r="A24" s="713"/>
      <c r="B24" s="714"/>
      <c r="C24" s="434"/>
      <c r="D24" s="434"/>
      <c r="E24" s="434"/>
      <c r="F24" s="434"/>
      <c r="G24" s="715"/>
      <c r="H24" s="441" t="s">
        <v>335</v>
      </c>
      <c r="I24" s="436">
        <v>7.76</v>
      </c>
      <c r="J24" s="437" t="s">
        <v>52</v>
      </c>
      <c r="K24" s="438"/>
      <c r="L24" s="434"/>
      <c r="M24" s="434"/>
      <c r="N24" s="434"/>
      <c r="O24" s="434"/>
      <c r="P24" s="434"/>
      <c r="Q24" s="439"/>
      <c r="R24" s="439"/>
    </row>
    <row r="25" spans="1:18" s="440" customFormat="1" ht="16.5" customHeight="1">
      <c r="A25" s="713"/>
      <c r="B25" s="714"/>
      <c r="C25" s="442">
        <f>SUM(C20:C24)</f>
        <v>12.9</v>
      </c>
      <c r="D25" s="442">
        <f>SUM(D20:D24)</f>
        <v>27.4</v>
      </c>
      <c r="E25" s="442">
        <f>SUM(E20:E24)</f>
        <v>0</v>
      </c>
      <c r="F25" s="442">
        <f>SUM(F20:F24)</f>
        <v>40.3</v>
      </c>
      <c r="G25" s="715"/>
      <c r="H25" s="443" t="s">
        <v>847</v>
      </c>
      <c r="I25" s="444">
        <f>SUM(I20:I24)</f>
        <v>744.3899999999999</v>
      </c>
      <c r="J25" s="437"/>
      <c r="K25" s="438"/>
      <c r="L25" s="442">
        <f>SUM(L20:L24)</f>
        <v>62.62</v>
      </c>
      <c r="M25" s="442">
        <f>SUM(M20:M24)</f>
        <v>12.9</v>
      </c>
      <c r="N25" s="442">
        <f>SUM(N20:N24)</f>
        <v>27.4</v>
      </c>
      <c r="O25" s="442">
        <f>SUM(O20:O24)</f>
        <v>0</v>
      </c>
      <c r="P25" s="442">
        <f>SUM(P20:P24)</f>
        <v>40.3</v>
      </c>
      <c r="Q25" s="445"/>
      <c r="R25" s="439"/>
    </row>
    <row r="26" spans="1:18" s="440" customFormat="1" ht="21" customHeight="1">
      <c r="A26" s="713">
        <v>4</v>
      </c>
      <c r="B26" s="714" t="s">
        <v>853</v>
      </c>
      <c r="C26" s="434">
        <v>25</v>
      </c>
      <c r="D26" s="434"/>
      <c r="E26" s="434"/>
      <c r="F26" s="434">
        <f>SUM(C26:E26)</f>
        <v>25</v>
      </c>
      <c r="G26" s="715" t="s">
        <v>854</v>
      </c>
      <c r="H26" s="446" t="s">
        <v>49</v>
      </c>
      <c r="I26" s="446">
        <v>223.97</v>
      </c>
      <c r="J26" s="437" t="s">
        <v>79</v>
      </c>
      <c r="K26" s="438" t="s">
        <v>174</v>
      </c>
      <c r="L26" s="434">
        <v>10</v>
      </c>
      <c r="M26" s="434">
        <v>25</v>
      </c>
      <c r="N26" s="434"/>
      <c r="O26" s="434"/>
      <c r="P26" s="434">
        <f>SUM(M26:O26)</f>
        <v>25</v>
      </c>
      <c r="Q26" s="714"/>
      <c r="R26" s="439"/>
    </row>
    <row r="27" spans="1:18" s="440" customFormat="1" ht="21" customHeight="1">
      <c r="A27" s="713"/>
      <c r="B27" s="714"/>
      <c r="C27" s="434"/>
      <c r="D27" s="434"/>
      <c r="E27" s="434"/>
      <c r="F27" s="434"/>
      <c r="G27" s="715"/>
      <c r="H27" s="435" t="s">
        <v>61</v>
      </c>
      <c r="I27" s="436">
        <v>19.43</v>
      </c>
      <c r="J27" s="437" t="s">
        <v>332</v>
      </c>
      <c r="K27" s="435"/>
      <c r="L27" s="434"/>
      <c r="M27" s="434"/>
      <c r="N27" s="434"/>
      <c r="O27" s="434"/>
      <c r="P27" s="434"/>
      <c r="Q27" s="714"/>
      <c r="R27" s="439"/>
    </row>
    <row r="28" spans="1:18" s="440" customFormat="1" ht="21" customHeight="1">
      <c r="A28" s="713"/>
      <c r="B28" s="714"/>
      <c r="C28" s="434"/>
      <c r="D28" s="434"/>
      <c r="E28" s="434"/>
      <c r="F28" s="434"/>
      <c r="G28" s="715"/>
      <c r="H28" s="435" t="s">
        <v>376</v>
      </c>
      <c r="I28" s="436">
        <v>19.43</v>
      </c>
      <c r="J28" s="437" t="s">
        <v>334</v>
      </c>
      <c r="K28" s="435"/>
      <c r="L28" s="434"/>
      <c r="M28" s="434"/>
      <c r="N28" s="434"/>
      <c r="O28" s="434"/>
      <c r="P28" s="434"/>
      <c r="Q28" s="439"/>
      <c r="R28" s="439"/>
    </row>
    <row r="29" spans="1:18" s="440" customFormat="1" ht="21" customHeight="1">
      <c r="A29" s="713"/>
      <c r="B29" s="714"/>
      <c r="C29" s="434"/>
      <c r="D29" s="434"/>
      <c r="E29" s="434"/>
      <c r="F29" s="434"/>
      <c r="G29" s="715"/>
      <c r="H29" s="435" t="s">
        <v>377</v>
      </c>
      <c r="I29" s="436">
        <v>19.42</v>
      </c>
      <c r="J29" s="437" t="s">
        <v>334</v>
      </c>
      <c r="K29" s="435"/>
      <c r="L29" s="434"/>
      <c r="M29" s="434"/>
      <c r="N29" s="434"/>
      <c r="O29" s="434"/>
      <c r="P29" s="434"/>
      <c r="Q29" s="439"/>
      <c r="R29" s="439"/>
    </row>
    <row r="30" spans="1:18" s="440" customFormat="1" ht="14.25" customHeight="1">
      <c r="A30" s="713"/>
      <c r="B30" s="714"/>
      <c r="C30" s="442">
        <f>SUM(C26:C28)</f>
        <v>25</v>
      </c>
      <c r="D30" s="442">
        <f>SUM(D26:D28)</f>
        <v>0</v>
      </c>
      <c r="E30" s="442">
        <f>SUM(E26:E28)</f>
        <v>0</v>
      </c>
      <c r="F30" s="442">
        <f>SUM(F26:F28)</f>
        <v>25</v>
      </c>
      <c r="G30" s="715"/>
      <c r="H30" s="447" t="s">
        <v>63</v>
      </c>
      <c r="I30" s="444">
        <f>SUM(I26:I29)</f>
        <v>282.25</v>
      </c>
      <c r="J30" s="437"/>
      <c r="K30" s="435"/>
      <c r="L30" s="442">
        <f>SUM(L26:L28)</f>
        <v>10</v>
      </c>
      <c r="M30" s="442">
        <f>SUM(M26:M28)</f>
        <v>25</v>
      </c>
      <c r="N30" s="442">
        <f>SUM(N26:N28)</f>
        <v>0</v>
      </c>
      <c r="O30" s="442">
        <f>SUM(O26:O28)</f>
        <v>0</v>
      </c>
      <c r="P30" s="442">
        <f>SUM(P26:P28)</f>
        <v>25</v>
      </c>
      <c r="Q30" s="439"/>
      <c r="R30" s="439"/>
    </row>
    <row r="31" spans="1:18" s="440" customFormat="1" ht="18" customHeight="1">
      <c r="A31" s="713">
        <v>5</v>
      </c>
      <c r="B31" s="714" t="s">
        <v>855</v>
      </c>
      <c r="C31" s="434">
        <v>22</v>
      </c>
      <c r="D31" s="434"/>
      <c r="E31" s="434"/>
      <c r="F31" s="434">
        <f>SUM(C31:E31)</f>
        <v>22</v>
      </c>
      <c r="G31" s="715" t="s">
        <v>856</v>
      </c>
      <c r="H31" s="435" t="s">
        <v>49</v>
      </c>
      <c r="I31" s="436"/>
      <c r="J31" s="437" t="s">
        <v>57</v>
      </c>
      <c r="K31" s="438" t="s">
        <v>857</v>
      </c>
      <c r="L31" s="434">
        <v>8</v>
      </c>
      <c r="M31" s="434">
        <v>22</v>
      </c>
      <c r="N31" s="434"/>
      <c r="O31" s="434"/>
      <c r="P31" s="434">
        <f>SUM(M31:O31)</f>
        <v>22</v>
      </c>
      <c r="Q31" s="448"/>
      <c r="R31" s="439"/>
    </row>
    <row r="32" spans="1:18" s="440" customFormat="1" ht="18" customHeight="1">
      <c r="A32" s="713"/>
      <c r="B32" s="714"/>
      <c r="C32" s="434"/>
      <c r="D32" s="434"/>
      <c r="E32" s="434"/>
      <c r="F32" s="434"/>
      <c r="G32" s="715"/>
      <c r="H32" s="435"/>
      <c r="I32" s="436"/>
      <c r="J32" s="437"/>
      <c r="K32" s="438" t="s">
        <v>858</v>
      </c>
      <c r="L32" s="434">
        <v>10</v>
      </c>
      <c r="M32" s="434"/>
      <c r="N32" s="434"/>
      <c r="O32" s="434"/>
      <c r="P32" s="434"/>
      <c r="Q32" s="448"/>
      <c r="R32" s="439"/>
    </row>
    <row r="33" spans="1:18" s="440" customFormat="1" ht="18" customHeight="1">
      <c r="A33" s="713"/>
      <c r="B33" s="714"/>
      <c r="C33" s="434"/>
      <c r="D33" s="434"/>
      <c r="E33" s="434"/>
      <c r="F33" s="434"/>
      <c r="G33" s="715"/>
      <c r="H33" s="435"/>
      <c r="I33" s="436"/>
      <c r="J33" s="437"/>
      <c r="K33" s="438" t="s">
        <v>846</v>
      </c>
      <c r="L33" s="434">
        <v>29.19</v>
      </c>
      <c r="M33" s="434"/>
      <c r="N33" s="434"/>
      <c r="O33" s="434"/>
      <c r="P33" s="434"/>
      <c r="Q33" s="448"/>
      <c r="R33" s="439"/>
    </row>
    <row r="34" spans="1:18" s="440" customFormat="1" ht="13.5" customHeight="1">
      <c r="A34" s="713"/>
      <c r="B34" s="714"/>
      <c r="C34" s="434"/>
      <c r="D34" s="434"/>
      <c r="E34" s="434"/>
      <c r="F34" s="434"/>
      <c r="G34" s="715"/>
      <c r="H34" s="435"/>
      <c r="I34" s="436"/>
      <c r="J34" s="437"/>
      <c r="K34" s="438" t="s">
        <v>846</v>
      </c>
      <c r="L34" s="434">
        <v>1.38</v>
      </c>
      <c r="M34" s="434"/>
      <c r="N34" s="434"/>
      <c r="O34" s="434"/>
      <c r="P34" s="434"/>
      <c r="Q34" s="448"/>
      <c r="R34" s="439"/>
    </row>
    <row r="35" spans="1:18" s="440" customFormat="1" ht="15" customHeight="1">
      <c r="A35" s="713"/>
      <c r="B35" s="714"/>
      <c r="C35" s="434"/>
      <c r="D35" s="434"/>
      <c r="E35" s="434"/>
      <c r="F35" s="434"/>
      <c r="G35" s="715"/>
      <c r="H35" s="435"/>
      <c r="I35" s="436"/>
      <c r="J35" s="437"/>
      <c r="K35" s="438" t="s">
        <v>174</v>
      </c>
      <c r="L35" s="434">
        <v>6.79</v>
      </c>
      <c r="M35" s="434"/>
      <c r="N35" s="434"/>
      <c r="O35" s="434"/>
      <c r="P35" s="434"/>
      <c r="Q35" s="448"/>
      <c r="R35" s="439"/>
    </row>
    <row r="36" spans="1:18" s="440" customFormat="1" ht="15" customHeight="1">
      <c r="A36" s="713"/>
      <c r="B36" s="714"/>
      <c r="C36" s="434"/>
      <c r="D36" s="434"/>
      <c r="E36" s="434"/>
      <c r="F36" s="434"/>
      <c r="G36" s="715"/>
      <c r="H36" s="435" t="s">
        <v>61</v>
      </c>
      <c r="I36" s="436"/>
      <c r="J36" s="437" t="s">
        <v>69</v>
      </c>
      <c r="K36" s="438" t="s">
        <v>846</v>
      </c>
      <c r="L36" s="434">
        <v>5.73</v>
      </c>
      <c r="M36" s="434"/>
      <c r="N36" s="434"/>
      <c r="O36" s="434"/>
      <c r="P36" s="434"/>
      <c r="Q36" s="448"/>
      <c r="R36" s="439"/>
    </row>
    <row r="37" spans="1:18" s="440" customFormat="1" ht="15" customHeight="1">
      <c r="A37" s="713"/>
      <c r="B37" s="714"/>
      <c r="C37" s="434"/>
      <c r="D37" s="434"/>
      <c r="E37" s="434"/>
      <c r="F37" s="434"/>
      <c r="G37" s="715"/>
      <c r="H37" s="435" t="s">
        <v>859</v>
      </c>
      <c r="I37" s="436"/>
      <c r="J37" s="437" t="s">
        <v>364</v>
      </c>
      <c r="K37" s="438"/>
      <c r="L37" s="434"/>
      <c r="M37" s="434"/>
      <c r="N37" s="434"/>
      <c r="O37" s="434"/>
      <c r="P37" s="434"/>
      <c r="Q37" s="448"/>
      <c r="R37" s="439"/>
    </row>
    <row r="38" spans="1:18" s="440" customFormat="1" ht="13.5" customHeight="1">
      <c r="A38" s="713"/>
      <c r="B38" s="714"/>
      <c r="C38" s="442">
        <f>SUM(C31:C37)</f>
        <v>22</v>
      </c>
      <c r="D38" s="442">
        <f>SUM(D31:D37)</f>
        <v>0</v>
      </c>
      <c r="E38" s="442">
        <f>SUM(E31:E37)</f>
        <v>0</v>
      </c>
      <c r="F38" s="442">
        <f>SUM(F31:F37)</f>
        <v>22</v>
      </c>
      <c r="G38" s="715"/>
      <c r="H38" s="447" t="s">
        <v>63</v>
      </c>
      <c r="I38" s="444">
        <v>104.93</v>
      </c>
      <c r="J38" s="437"/>
      <c r="K38" s="435"/>
      <c r="L38" s="442">
        <f>SUM(L31:L37)</f>
        <v>61.09</v>
      </c>
      <c r="M38" s="442">
        <f>SUM(M31:M37)</f>
        <v>22</v>
      </c>
      <c r="N38" s="442">
        <f>SUM(N31:N37)</f>
        <v>0</v>
      </c>
      <c r="O38" s="442">
        <f>SUM(O31:O37)</f>
        <v>0</v>
      </c>
      <c r="P38" s="442">
        <f>SUM(P31:P37)</f>
        <v>22</v>
      </c>
      <c r="Q38" s="448"/>
      <c r="R38" s="446"/>
    </row>
    <row r="39" spans="1:18" s="440" customFormat="1" ht="14.25" customHeight="1">
      <c r="A39" s="713">
        <v>6</v>
      </c>
      <c r="B39" s="714" t="s">
        <v>860</v>
      </c>
      <c r="C39" s="434"/>
      <c r="D39" s="434"/>
      <c r="E39" s="434">
        <v>37.2</v>
      </c>
      <c r="F39" s="434">
        <f>SUM(C39:E39)</f>
        <v>37.2</v>
      </c>
      <c r="G39" s="715" t="s">
        <v>861</v>
      </c>
      <c r="H39" s="435" t="s">
        <v>49</v>
      </c>
      <c r="I39" s="436">
        <v>328.97</v>
      </c>
      <c r="J39" s="437" t="s">
        <v>862</v>
      </c>
      <c r="K39" s="438" t="s">
        <v>174</v>
      </c>
      <c r="L39" s="434">
        <v>10</v>
      </c>
      <c r="M39" s="434"/>
      <c r="N39" s="434"/>
      <c r="O39" s="434">
        <v>37.2</v>
      </c>
      <c r="P39" s="434">
        <f>SUM(M39:O39)</f>
        <v>37.2</v>
      </c>
      <c r="Q39" s="439"/>
      <c r="R39" s="439"/>
    </row>
    <row r="40" spans="1:18" s="440" customFormat="1" ht="14.25" customHeight="1">
      <c r="A40" s="713"/>
      <c r="B40" s="714"/>
      <c r="C40" s="434"/>
      <c r="D40" s="434"/>
      <c r="E40" s="434"/>
      <c r="F40" s="434"/>
      <c r="G40" s="715"/>
      <c r="H40" s="435" t="s">
        <v>360</v>
      </c>
      <c r="I40" s="436">
        <v>32.9</v>
      </c>
      <c r="J40" s="437" t="s">
        <v>286</v>
      </c>
      <c r="K40" s="435"/>
      <c r="L40" s="434"/>
      <c r="M40" s="434"/>
      <c r="N40" s="434"/>
      <c r="O40" s="434"/>
      <c r="P40" s="434"/>
      <c r="Q40" s="439"/>
      <c r="R40" s="439"/>
    </row>
    <row r="41" spans="1:18" s="440" customFormat="1" ht="14.25" customHeight="1">
      <c r="A41" s="713"/>
      <c r="B41" s="714"/>
      <c r="C41" s="434"/>
      <c r="D41" s="434"/>
      <c r="E41" s="434"/>
      <c r="F41" s="434"/>
      <c r="G41" s="715"/>
      <c r="H41" s="435" t="s">
        <v>361</v>
      </c>
      <c r="I41" s="436">
        <v>17.57</v>
      </c>
      <c r="J41" s="437" t="s">
        <v>286</v>
      </c>
      <c r="K41" s="435"/>
      <c r="L41" s="434"/>
      <c r="M41" s="434"/>
      <c r="N41" s="434"/>
      <c r="O41" s="434"/>
      <c r="P41" s="434"/>
      <c r="Q41" s="439"/>
      <c r="R41" s="439"/>
    </row>
    <row r="42" spans="1:18" s="440" customFormat="1" ht="14.25" customHeight="1">
      <c r="A42" s="713"/>
      <c r="B42" s="714"/>
      <c r="C42" s="434"/>
      <c r="D42" s="434"/>
      <c r="E42" s="434"/>
      <c r="F42" s="434"/>
      <c r="G42" s="715"/>
      <c r="H42" s="435" t="s">
        <v>376</v>
      </c>
      <c r="I42" s="436">
        <v>32.9</v>
      </c>
      <c r="J42" s="437" t="s">
        <v>52</v>
      </c>
      <c r="K42" s="435"/>
      <c r="L42" s="434"/>
      <c r="M42" s="434"/>
      <c r="N42" s="434"/>
      <c r="O42" s="434"/>
      <c r="P42" s="434"/>
      <c r="Q42" s="439"/>
      <c r="R42" s="439"/>
    </row>
    <row r="43" spans="1:18" s="440" customFormat="1" ht="14.25" customHeight="1">
      <c r="A43" s="713"/>
      <c r="B43" s="714"/>
      <c r="C43" s="434"/>
      <c r="D43" s="434"/>
      <c r="E43" s="434"/>
      <c r="F43" s="434"/>
      <c r="G43" s="715"/>
      <c r="H43" s="435" t="s">
        <v>377</v>
      </c>
      <c r="I43" s="436">
        <v>49.34</v>
      </c>
      <c r="J43" s="437" t="s">
        <v>52</v>
      </c>
      <c r="K43" s="435"/>
      <c r="L43" s="434"/>
      <c r="M43" s="434"/>
      <c r="N43" s="434"/>
      <c r="O43" s="434"/>
      <c r="P43" s="434"/>
      <c r="Q43" s="439"/>
      <c r="R43" s="439"/>
    </row>
    <row r="44" spans="1:18" s="440" customFormat="1" ht="14.25" customHeight="1">
      <c r="A44" s="713"/>
      <c r="B44" s="714"/>
      <c r="C44" s="442">
        <f>SUM(C39:C43)</f>
        <v>0</v>
      </c>
      <c r="D44" s="442">
        <f>SUM(D39:D43)</f>
        <v>0</v>
      </c>
      <c r="E44" s="442">
        <f>SUM(E39:E43)</f>
        <v>37.2</v>
      </c>
      <c r="F44" s="442">
        <f>SUM(F39:F43)</f>
        <v>37.2</v>
      </c>
      <c r="G44" s="715"/>
      <c r="H44" s="447" t="s">
        <v>63</v>
      </c>
      <c r="I44" s="444">
        <f>SUM(I39:I43)</f>
        <v>461.67999999999995</v>
      </c>
      <c r="J44" s="437"/>
      <c r="K44" s="435"/>
      <c r="L44" s="442">
        <f>SUM(L39:L43)</f>
        <v>10</v>
      </c>
      <c r="M44" s="442">
        <f>SUM(M39:M43)</f>
        <v>0</v>
      </c>
      <c r="N44" s="442">
        <f>SUM(N39:N43)</f>
        <v>0</v>
      </c>
      <c r="O44" s="442">
        <f>SUM(O39:O43)</f>
        <v>37.2</v>
      </c>
      <c r="P44" s="442">
        <f>SUM(P39:P43)</f>
        <v>37.2</v>
      </c>
      <c r="Q44" s="439"/>
      <c r="R44" s="439"/>
    </row>
    <row r="45" spans="1:18" s="440" customFormat="1" ht="15" customHeight="1">
      <c r="A45" s="713">
        <v>7</v>
      </c>
      <c r="B45" s="714" t="s">
        <v>863</v>
      </c>
      <c r="C45" s="434">
        <v>15</v>
      </c>
      <c r="D45" s="434"/>
      <c r="E45" s="434"/>
      <c r="F45" s="434">
        <f>SUM(C45:E45)</f>
        <v>15</v>
      </c>
      <c r="G45" s="715" t="s">
        <v>864</v>
      </c>
      <c r="H45" s="435" t="s">
        <v>49</v>
      </c>
      <c r="I45" s="436">
        <v>188.6</v>
      </c>
      <c r="J45" s="437" t="s">
        <v>76</v>
      </c>
      <c r="K45" s="435"/>
      <c r="L45" s="434"/>
      <c r="M45" s="434">
        <v>15</v>
      </c>
      <c r="N45" s="434"/>
      <c r="O45" s="434"/>
      <c r="P45" s="434">
        <f>SUM(M45:O45)</f>
        <v>15</v>
      </c>
      <c r="Q45" s="714" t="s">
        <v>833</v>
      </c>
      <c r="R45" s="439"/>
    </row>
    <row r="46" spans="1:18" s="440" customFormat="1" ht="15" customHeight="1">
      <c r="A46" s="713"/>
      <c r="B46" s="714"/>
      <c r="C46" s="434"/>
      <c r="D46" s="434"/>
      <c r="E46" s="434"/>
      <c r="F46" s="434"/>
      <c r="G46" s="715"/>
      <c r="H46" s="435" t="s">
        <v>360</v>
      </c>
      <c r="I46" s="436">
        <v>36.54</v>
      </c>
      <c r="J46" s="437" t="s">
        <v>286</v>
      </c>
      <c r="K46" s="435"/>
      <c r="L46" s="434"/>
      <c r="M46" s="434"/>
      <c r="N46" s="434"/>
      <c r="O46" s="434"/>
      <c r="P46" s="434"/>
      <c r="Q46" s="714"/>
      <c r="R46" s="439"/>
    </row>
    <row r="47" spans="1:18" s="440" customFormat="1" ht="15" customHeight="1">
      <c r="A47" s="713"/>
      <c r="B47" s="714"/>
      <c r="C47" s="434"/>
      <c r="D47" s="434"/>
      <c r="E47" s="434"/>
      <c r="F47" s="434"/>
      <c r="G47" s="715"/>
      <c r="H47" s="435" t="s">
        <v>376</v>
      </c>
      <c r="I47" s="436">
        <v>18.27</v>
      </c>
      <c r="J47" s="437" t="s">
        <v>334</v>
      </c>
      <c r="K47" s="435"/>
      <c r="L47" s="434"/>
      <c r="M47" s="434"/>
      <c r="N47" s="434"/>
      <c r="O47" s="434"/>
      <c r="P47" s="434"/>
      <c r="Q47" s="439"/>
      <c r="R47" s="439"/>
    </row>
    <row r="48" spans="1:18" s="440" customFormat="1" ht="15" customHeight="1">
      <c r="A48" s="713"/>
      <c r="B48" s="714"/>
      <c r="C48" s="434"/>
      <c r="D48" s="434"/>
      <c r="E48" s="434"/>
      <c r="F48" s="434"/>
      <c r="G48" s="715"/>
      <c r="H48" s="435" t="s">
        <v>377</v>
      </c>
      <c r="I48" s="436">
        <v>27.4</v>
      </c>
      <c r="J48" s="437" t="s">
        <v>334</v>
      </c>
      <c r="K48" s="435"/>
      <c r="L48" s="434"/>
      <c r="M48" s="434"/>
      <c r="N48" s="434"/>
      <c r="O48" s="434"/>
      <c r="P48" s="434"/>
      <c r="Q48" s="439"/>
      <c r="R48" s="439"/>
    </row>
    <row r="49" spans="1:18" s="440" customFormat="1" ht="14.25" customHeight="1">
      <c r="A49" s="713"/>
      <c r="B49" s="714"/>
      <c r="C49" s="442">
        <f>SUM(C45:C48)</f>
        <v>15</v>
      </c>
      <c r="D49" s="442">
        <f>SUM(D45:D48)</f>
        <v>0</v>
      </c>
      <c r="E49" s="442">
        <f>SUM(E45:E48)</f>
        <v>0</v>
      </c>
      <c r="F49" s="442">
        <f>SUM(F45:F48)</f>
        <v>15</v>
      </c>
      <c r="G49" s="715"/>
      <c r="H49" s="447" t="s">
        <v>63</v>
      </c>
      <c r="I49" s="444">
        <f>SUM(I45:I48)</f>
        <v>270.81</v>
      </c>
      <c r="J49" s="437"/>
      <c r="K49" s="435"/>
      <c r="L49" s="442">
        <f>SUM(L45:L48)</f>
        <v>0</v>
      </c>
      <c r="M49" s="442">
        <f>SUM(M45:M48)</f>
        <v>15</v>
      </c>
      <c r="N49" s="442">
        <f>SUM(N45:N48)</f>
        <v>0</v>
      </c>
      <c r="O49" s="442">
        <f>SUM(O45:O48)</f>
        <v>0</v>
      </c>
      <c r="P49" s="442">
        <f>SUM(P45:P48)</f>
        <v>15</v>
      </c>
      <c r="Q49" s="439"/>
      <c r="R49" s="439"/>
    </row>
    <row r="50" spans="1:17" s="440" customFormat="1" ht="15" customHeight="1">
      <c r="A50" s="713">
        <v>8</v>
      </c>
      <c r="B50" s="714" t="s">
        <v>865</v>
      </c>
      <c r="C50" s="434">
        <v>3.53</v>
      </c>
      <c r="D50" s="434"/>
      <c r="E50" s="434"/>
      <c r="F50" s="434">
        <f>SUM(C50:E50)</f>
        <v>3.53</v>
      </c>
      <c r="G50" s="715" t="s">
        <v>866</v>
      </c>
      <c r="H50" s="715" t="s">
        <v>49</v>
      </c>
      <c r="I50" s="715">
        <v>108.13</v>
      </c>
      <c r="J50" s="716" t="s">
        <v>50</v>
      </c>
      <c r="K50" s="438" t="s">
        <v>858</v>
      </c>
      <c r="L50" s="434">
        <v>10</v>
      </c>
      <c r="M50" s="434">
        <v>1.12</v>
      </c>
      <c r="N50" s="434"/>
      <c r="O50" s="434"/>
      <c r="P50" s="434">
        <f>SUM(M50:O50)</f>
        <v>1.12</v>
      </c>
      <c r="Q50" s="446"/>
    </row>
    <row r="51" spans="1:17" s="440" customFormat="1" ht="15" customHeight="1">
      <c r="A51" s="713"/>
      <c r="B51" s="714"/>
      <c r="C51" s="434"/>
      <c r="D51" s="434"/>
      <c r="E51" s="434"/>
      <c r="F51" s="434"/>
      <c r="G51" s="715"/>
      <c r="H51" s="715"/>
      <c r="I51" s="715"/>
      <c r="J51" s="716"/>
      <c r="K51" s="438" t="s">
        <v>59</v>
      </c>
      <c r="L51" s="434">
        <v>80</v>
      </c>
      <c r="M51" s="434"/>
      <c r="N51" s="434"/>
      <c r="O51" s="434"/>
      <c r="P51" s="434"/>
      <c r="Q51" s="446"/>
    </row>
    <row r="52" spans="1:17" s="440" customFormat="1" ht="15" customHeight="1">
      <c r="A52" s="713"/>
      <c r="B52" s="714"/>
      <c r="C52" s="434"/>
      <c r="D52" s="434"/>
      <c r="E52" s="434"/>
      <c r="F52" s="434"/>
      <c r="G52" s="715"/>
      <c r="H52" s="434"/>
      <c r="I52" s="434"/>
      <c r="J52" s="437"/>
      <c r="K52" s="438" t="s">
        <v>174</v>
      </c>
      <c r="L52" s="434">
        <v>17.01</v>
      </c>
      <c r="M52" s="434"/>
      <c r="N52" s="434"/>
      <c r="O52" s="434"/>
      <c r="P52" s="434"/>
      <c r="Q52" s="446"/>
    </row>
    <row r="53" spans="1:18" s="440" customFormat="1" ht="15" customHeight="1">
      <c r="A53" s="713"/>
      <c r="B53" s="714"/>
      <c r="C53" s="434"/>
      <c r="D53" s="434"/>
      <c r="E53" s="434"/>
      <c r="F53" s="434"/>
      <c r="G53" s="715"/>
      <c r="H53" s="441" t="s">
        <v>416</v>
      </c>
      <c r="I53" s="436">
        <v>8.85</v>
      </c>
      <c r="J53" s="437" t="s">
        <v>51</v>
      </c>
      <c r="K53" s="438" t="s">
        <v>59</v>
      </c>
      <c r="L53" s="434">
        <v>8.5</v>
      </c>
      <c r="M53" s="434">
        <v>0.35</v>
      </c>
      <c r="N53" s="434"/>
      <c r="O53" s="434"/>
      <c r="P53" s="434">
        <f>SUM(M53:O53)</f>
        <v>0.35</v>
      </c>
      <c r="Q53" s="446"/>
      <c r="R53" s="439"/>
    </row>
    <row r="54" spans="1:18" s="440" customFormat="1" ht="15" customHeight="1">
      <c r="A54" s="713"/>
      <c r="B54" s="714"/>
      <c r="C54" s="434"/>
      <c r="D54" s="434"/>
      <c r="E54" s="434"/>
      <c r="F54" s="434"/>
      <c r="G54" s="715"/>
      <c r="H54" s="441" t="s">
        <v>333</v>
      </c>
      <c r="I54" s="436">
        <v>8.37</v>
      </c>
      <c r="J54" s="437" t="s">
        <v>52</v>
      </c>
      <c r="K54" s="438" t="s">
        <v>59</v>
      </c>
      <c r="L54" s="434">
        <v>5</v>
      </c>
      <c r="M54" s="434"/>
      <c r="N54" s="434"/>
      <c r="O54" s="434"/>
      <c r="P54" s="434"/>
      <c r="Q54" s="446"/>
      <c r="R54" s="439"/>
    </row>
    <row r="55" spans="1:18" s="440" customFormat="1" ht="15" customHeight="1">
      <c r="A55" s="713"/>
      <c r="B55" s="714"/>
      <c r="C55" s="434"/>
      <c r="D55" s="434"/>
      <c r="E55" s="434"/>
      <c r="F55" s="434"/>
      <c r="G55" s="715"/>
      <c r="H55" s="441"/>
      <c r="I55" s="436"/>
      <c r="J55" s="437"/>
      <c r="K55" s="438" t="s">
        <v>174</v>
      </c>
      <c r="L55" s="434">
        <v>3.37</v>
      </c>
      <c r="M55" s="434"/>
      <c r="N55" s="434"/>
      <c r="O55" s="434"/>
      <c r="P55" s="434"/>
      <c r="Q55" s="446"/>
      <c r="R55" s="439"/>
    </row>
    <row r="56" spans="1:18" s="440" customFormat="1" ht="15" customHeight="1">
      <c r="A56" s="713"/>
      <c r="B56" s="714"/>
      <c r="C56" s="434"/>
      <c r="D56" s="434"/>
      <c r="E56" s="434"/>
      <c r="F56" s="434"/>
      <c r="G56" s="715"/>
      <c r="H56" s="441" t="s">
        <v>335</v>
      </c>
      <c r="I56" s="436">
        <v>12.56</v>
      </c>
      <c r="J56" s="437" t="s">
        <v>52</v>
      </c>
      <c r="K56" s="438" t="s">
        <v>59</v>
      </c>
      <c r="L56" s="434">
        <v>6.5</v>
      </c>
      <c r="M56" s="434">
        <v>2.06</v>
      </c>
      <c r="N56" s="434"/>
      <c r="O56" s="434"/>
      <c r="P56" s="434">
        <f>SUM(M56:O56)</f>
        <v>2.06</v>
      </c>
      <c r="Q56" s="446"/>
      <c r="R56" s="439"/>
    </row>
    <row r="57" spans="1:18" s="440" customFormat="1" ht="15" customHeight="1">
      <c r="A57" s="713"/>
      <c r="B57" s="714"/>
      <c r="C57" s="434"/>
      <c r="D57" s="434"/>
      <c r="E57" s="434"/>
      <c r="F57" s="434"/>
      <c r="G57" s="715"/>
      <c r="H57" s="441"/>
      <c r="I57" s="436"/>
      <c r="J57" s="437"/>
      <c r="K57" s="438" t="s">
        <v>174</v>
      </c>
      <c r="L57" s="434">
        <v>4</v>
      </c>
      <c r="M57" s="434"/>
      <c r="N57" s="434"/>
      <c r="O57" s="434"/>
      <c r="P57" s="434"/>
      <c r="Q57" s="446"/>
      <c r="R57" s="439"/>
    </row>
    <row r="58" spans="1:18" s="440" customFormat="1" ht="17.25" customHeight="1">
      <c r="A58" s="713"/>
      <c r="B58" s="714"/>
      <c r="C58" s="442">
        <f>SUM(C50:C56)</f>
        <v>3.53</v>
      </c>
      <c r="D58" s="442">
        <f>SUM(D50:D56)</f>
        <v>0</v>
      </c>
      <c r="E58" s="442">
        <f>SUM(E50:E56)</f>
        <v>0</v>
      </c>
      <c r="F58" s="442">
        <f>SUM(F50:F56)</f>
        <v>3.53</v>
      </c>
      <c r="G58" s="715"/>
      <c r="H58" s="443" t="s">
        <v>847</v>
      </c>
      <c r="I58" s="444">
        <f>SUM(I50:I56)</f>
        <v>137.91</v>
      </c>
      <c r="J58" s="437"/>
      <c r="K58" s="438"/>
      <c r="L58" s="442">
        <f>SUM(L50:L57)</f>
        <v>134.38</v>
      </c>
      <c r="M58" s="442">
        <f>SUM(M50:M56)</f>
        <v>3.5300000000000002</v>
      </c>
      <c r="N58" s="442">
        <f>SUM(N50:N56)</f>
        <v>0</v>
      </c>
      <c r="O58" s="442">
        <f>SUM(O50:O56)</f>
        <v>0</v>
      </c>
      <c r="P58" s="442">
        <f>SUM(P50:P56)</f>
        <v>3.5300000000000002</v>
      </c>
      <c r="Q58" s="446"/>
      <c r="R58" s="439"/>
    </row>
    <row r="59" spans="1:18" s="440" customFormat="1" ht="21.75" customHeight="1">
      <c r="A59" s="713">
        <v>9</v>
      </c>
      <c r="B59" s="714" t="s">
        <v>867</v>
      </c>
      <c r="C59" s="434"/>
      <c r="D59" s="434"/>
      <c r="E59" s="434">
        <v>19.89</v>
      </c>
      <c r="F59" s="434">
        <f>SUM(C59:E59)</f>
        <v>19.89</v>
      </c>
      <c r="G59" s="715" t="s">
        <v>868</v>
      </c>
      <c r="H59" s="446" t="s">
        <v>49</v>
      </c>
      <c r="I59" s="436">
        <v>59.65</v>
      </c>
      <c r="J59" s="437" t="s">
        <v>55</v>
      </c>
      <c r="K59" s="438" t="s">
        <v>174</v>
      </c>
      <c r="L59" s="434">
        <v>12</v>
      </c>
      <c r="M59" s="434"/>
      <c r="N59" s="434"/>
      <c r="O59" s="434">
        <v>19.89</v>
      </c>
      <c r="P59" s="434">
        <f>SUM(M59:O59)</f>
        <v>19.89</v>
      </c>
      <c r="Q59" s="714"/>
      <c r="R59" s="439"/>
    </row>
    <row r="60" spans="1:18" s="440" customFormat="1" ht="21.75" customHeight="1">
      <c r="A60" s="713"/>
      <c r="B60" s="714"/>
      <c r="C60" s="434"/>
      <c r="D60" s="434"/>
      <c r="E60" s="434"/>
      <c r="F60" s="434"/>
      <c r="G60" s="715"/>
      <c r="H60" s="435" t="s">
        <v>61</v>
      </c>
      <c r="I60" s="436">
        <v>5.96</v>
      </c>
      <c r="J60" s="437" t="s">
        <v>67</v>
      </c>
      <c r="K60" s="435"/>
      <c r="L60" s="434"/>
      <c r="M60" s="434"/>
      <c r="N60" s="434"/>
      <c r="O60" s="434"/>
      <c r="P60" s="434"/>
      <c r="Q60" s="714"/>
      <c r="R60" s="439"/>
    </row>
    <row r="61" spans="1:18" s="440" customFormat="1" ht="21.75" customHeight="1">
      <c r="A61" s="713"/>
      <c r="B61" s="714"/>
      <c r="C61" s="434"/>
      <c r="D61" s="434"/>
      <c r="E61" s="434"/>
      <c r="F61" s="434"/>
      <c r="G61" s="715"/>
      <c r="H61" s="435" t="s">
        <v>62</v>
      </c>
      <c r="I61" s="436">
        <v>8.95</v>
      </c>
      <c r="J61" s="437" t="s">
        <v>364</v>
      </c>
      <c r="K61" s="435"/>
      <c r="L61" s="434"/>
      <c r="M61" s="434"/>
      <c r="N61" s="434"/>
      <c r="O61" s="434"/>
      <c r="P61" s="434"/>
      <c r="Q61" s="439"/>
      <c r="R61" s="439"/>
    </row>
    <row r="62" spans="1:18" s="440" customFormat="1" ht="21.75" customHeight="1">
      <c r="A62" s="713"/>
      <c r="B62" s="714"/>
      <c r="C62" s="442">
        <f>SUM(C59:C61)</f>
        <v>0</v>
      </c>
      <c r="D62" s="442">
        <f>SUM(D59:D61)</f>
        <v>0</v>
      </c>
      <c r="E62" s="442">
        <f>SUM(E59:E61)</f>
        <v>19.89</v>
      </c>
      <c r="F62" s="442">
        <f>SUM(F59:F61)</f>
        <v>19.89</v>
      </c>
      <c r="G62" s="715"/>
      <c r="H62" s="447" t="s">
        <v>63</v>
      </c>
      <c r="I62" s="444">
        <f>SUM(I59:I61)</f>
        <v>74.56</v>
      </c>
      <c r="J62" s="437"/>
      <c r="K62" s="435"/>
      <c r="L62" s="442">
        <f>SUM(L59:L61)</f>
        <v>12</v>
      </c>
      <c r="M62" s="442">
        <f>SUM(M59:M61)</f>
        <v>0</v>
      </c>
      <c r="N62" s="442">
        <f>SUM(N59:N61)</f>
        <v>0</v>
      </c>
      <c r="O62" s="442">
        <f>SUM(O59:O61)</f>
        <v>19.89</v>
      </c>
      <c r="P62" s="442">
        <f>SUM(P59:P61)</f>
        <v>19.89</v>
      </c>
      <c r="Q62" s="439"/>
      <c r="R62" s="439"/>
    </row>
    <row r="63" spans="1:18" s="440" customFormat="1" ht="18" customHeight="1">
      <c r="A63" s="713">
        <v>10</v>
      </c>
      <c r="B63" s="714" t="s">
        <v>869</v>
      </c>
      <c r="C63" s="434">
        <v>14</v>
      </c>
      <c r="D63" s="434"/>
      <c r="E63" s="434"/>
      <c r="F63" s="434">
        <f>SUM(C63:E63)</f>
        <v>14</v>
      </c>
      <c r="G63" s="715" t="s">
        <v>870</v>
      </c>
      <c r="H63" s="446" t="s">
        <v>49</v>
      </c>
      <c r="I63" s="436">
        <v>66.42</v>
      </c>
      <c r="J63" s="437" t="s">
        <v>561</v>
      </c>
      <c r="K63" s="438"/>
      <c r="L63" s="434"/>
      <c r="M63" s="434">
        <v>14</v>
      </c>
      <c r="N63" s="434"/>
      <c r="O63" s="449"/>
      <c r="P63" s="434">
        <f>SUM(M63:O63)</f>
        <v>14</v>
      </c>
      <c r="Q63" s="714"/>
      <c r="R63" s="439"/>
    </row>
    <row r="64" spans="1:18" s="440" customFormat="1" ht="18" customHeight="1">
      <c r="A64" s="713"/>
      <c r="B64" s="714"/>
      <c r="C64" s="434"/>
      <c r="D64" s="434"/>
      <c r="E64" s="434"/>
      <c r="F64" s="434"/>
      <c r="G64" s="715"/>
      <c r="H64" s="435" t="s">
        <v>61</v>
      </c>
      <c r="I64" s="436">
        <v>5.43</v>
      </c>
      <c r="J64" s="437" t="s">
        <v>67</v>
      </c>
      <c r="K64" s="435"/>
      <c r="L64" s="434"/>
      <c r="M64" s="434"/>
      <c r="N64" s="434"/>
      <c r="O64" s="449"/>
      <c r="P64" s="434"/>
      <c r="Q64" s="714"/>
      <c r="R64" s="439"/>
    </row>
    <row r="65" spans="1:18" s="440" customFormat="1" ht="18" customHeight="1">
      <c r="A65" s="713"/>
      <c r="B65" s="714"/>
      <c r="C65" s="434"/>
      <c r="D65" s="434"/>
      <c r="E65" s="434"/>
      <c r="F65" s="434"/>
      <c r="G65" s="715"/>
      <c r="H65" s="435" t="s">
        <v>62</v>
      </c>
      <c r="I65" s="436">
        <v>8.14</v>
      </c>
      <c r="J65" s="437" t="s">
        <v>364</v>
      </c>
      <c r="K65" s="435"/>
      <c r="L65" s="434"/>
      <c r="M65" s="434"/>
      <c r="N65" s="434"/>
      <c r="O65" s="449"/>
      <c r="P65" s="434"/>
      <c r="Q65" s="439"/>
      <c r="R65" s="439"/>
    </row>
    <row r="66" spans="1:18" s="440" customFormat="1" ht="18" customHeight="1">
      <c r="A66" s="713"/>
      <c r="B66" s="714"/>
      <c r="C66" s="442">
        <f>SUM(C63:C65)</f>
        <v>14</v>
      </c>
      <c r="D66" s="442">
        <f>SUM(D63:D65)</f>
        <v>0</v>
      </c>
      <c r="E66" s="442">
        <f>SUM(E63:E65)</f>
        <v>0</v>
      </c>
      <c r="F66" s="442">
        <f>SUM(F63:F65)</f>
        <v>14</v>
      </c>
      <c r="G66" s="715"/>
      <c r="H66" s="447" t="s">
        <v>63</v>
      </c>
      <c r="I66" s="444">
        <f>SUM(I63:I65)</f>
        <v>79.99</v>
      </c>
      <c r="J66" s="437"/>
      <c r="K66" s="435"/>
      <c r="L66" s="442">
        <f>SUM(L63:L65)</f>
        <v>0</v>
      </c>
      <c r="M66" s="442">
        <f>SUM(M63:M65)</f>
        <v>14</v>
      </c>
      <c r="N66" s="442">
        <f>SUM(N63:N65)</f>
        <v>0</v>
      </c>
      <c r="O66" s="442">
        <f>SUM(O63:O65)</f>
        <v>0</v>
      </c>
      <c r="P66" s="442">
        <f>SUM(P63:P65)</f>
        <v>14</v>
      </c>
      <c r="Q66" s="439"/>
      <c r="R66" s="439"/>
    </row>
    <row r="67" spans="1:18" s="440" customFormat="1" ht="18" customHeight="1">
      <c r="A67" s="713">
        <v>11</v>
      </c>
      <c r="B67" s="714" t="s">
        <v>871</v>
      </c>
      <c r="C67" s="434">
        <v>2.1</v>
      </c>
      <c r="D67" s="434">
        <v>17.7</v>
      </c>
      <c r="E67" s="434"/>
      <c r="F67" s="434">
        <f>SUM(C67:E67)</f>
        <v>19.8</v>
      </c>
      <c r="G67" s="715" t="s">
        <v>872</v>
      </c>
      <c r="H67" s="434" t="s">
        <v>49</v>
      </c>
      <c r="I67" s="436">
        <v>55.83</v>
      </c>
      <c r="J67" s="437" t="s">
        <v>873</v>
      </c>
      <c r="K67" s="438" t="s">
        <v>174</v>
      </c>
      <c r="L67" s="434">
        <v>50.16</v>
      </c>
      <c r="M67" s="434">
        <v>2.1</v>
      </c>
      <c r="N67" s="434">
        <v>3.57</v>
      </c>
      <c r="O67" s="434"/>
      <c r="P67" s="434">
        <f>SUM(M67:O67)</f>
        <v>5.67</v>
      </c>
      <c r="Q67" s="439"/>
      <c r="R67" s="439"/>
    </row>
    <row r="68" spans="1:18" s="440" customFormat="1" ht="18" customHeight="1">
      <c r="A68" s="713"/>
      <c r="B68" s="714"/>
      <c r="C68" s="434"/>
      <c r="D68" s="434"/>
      <c r="E68" s="434"/>
      <c r="F68" s="434"/>
      <c r="G68" s="715"/>
      <c r="H68" s="434" t="s">
        <v>416</v>
      </c>
      <c r="I68" s="436">
        <v>5.43</v>
      </c>
      <c r="J68" s="437" t="s">
        <v>69</v>
      </c>
      <c r="K68" s="438" t="s">
        <v>174</v>
      </c>
      <c r="L68" s="434">
        <v>2</v>
      </c>
      <c r="M68" s="434"/>
      <c r="N68" s="434">
        <v>3.43</v>
      </c>
      <c r="O68" s="434"/>
      <c r="P68" s="434">
        <f>SUM(M68:O68)</f>
        <v>3.43</v>
      </c>
      <c r="Q68" s="439"/>
      <c r="R68" s="439"/>
    </row>
    <row r="69" spans="1:18" s="440" customFormat="1" ht="18" customHeight="1">
      <c r="A69" s="713"/>
      <c r="B69" s="714"/>
      <c r="C69" s="434"/>
      <c r="D69" s="434"/>
      <c r="E69" s="434"/>
      <c r="F69" s="434"/>
      <c r="G69" s="715"/>
      <c r="H69" s="434" t="s">
        <v>852</v>
      </c>
      <c r="I69" s="436">
        <v>0.12</v>
      </c>
      <c r="J69" s="437" t="s">
        <v>69</v>
      </c>
      <c r="K69" s="438"/>
      <c r="L69" s="434"/>
      <c r="M69" s="434"/>
      <c r="N69" s="434">
        <v>0.12</v>
      </c>
      <c r="O69" s="434"/>
      <c r="P69" s="434">
        <f>SUM(M69:O69)</f>
        <v>0.12</v>
      </c>
      <c r="Q69" s="439"/>
      <c r="R69" s="439"/>
    </row>
    <row r="70" spans="1:18" s="440" customFormat="1" ht="18" customHeight="1">
      <c r="A70" s="713"/>
      <c r="B70" s="714"/>
      <c r="C70" s="434"/>
      <c r="D70" s="434"/>
      <c r="E70" s="434"/>
      <c r="F70" s="434"/>
      <c r="G70" s="715"/>
      <c r="H70" s="434" t="s">
        <v>333</v>
      </c>
      <c r="I70" s="440">
        <v>5.43</v>
      </c>
      <c r="J70" s="437" t="s">
        <v>364</v>
      </c>
      <c r="K70" s="438" t="s">
        <v>174</v>
      </c>
      <c r="L70" s="434">
        <v>3</v>
      </c>
      <c r="M70" s="434"/>
      <c r="N70" s="434">
        <v>2.43</v>
      </c>
      <c r="O70" s="434"/>
      <c r="P70" s="434">
        <f>SUM(M70:O70)</f>
        <v>2.43</v>
      </c>
      <c r="Q70" s="439"/>
      <c r="R70" s="439"/>
    </row>
    <row r="71" spans="1:18" s="440" customFormat="1" ht="18" customHeight="1">
      <c r="A71" s="713"/>
      <c r="B71" s="714"/>
      <c r="C71" s="450"/>
      <c r="D71" s="450"/>
      <c r="E71" s="450"/>
      <c r="F71" s="450"/>
      <c r="G71" s="715"/>
      <c r="H71" s="434" t="s">
        <v>377</v>
      </c>
      <c r="I71" s="440">
        <v>8.15</v>
      </c>
      <c r="J71" s="437" t="s">
        <v>364</v>
      </c>
      <c r="K71" s="438"/>
      <c r="L71" s="434"/>
      <c r="M71" s="434"/>
      <c r="N71" s="434">
        <v>8.15</v>
      </c>
      <c r="O71" s="434"/>
      <c r="P71" s="434">
        <f>SUM(M71:O71)</f>
        <v>8.15</v>
      </c>
      <c r="Q71" s="439"/>
      <c r="R71" s="439"/>
    </row>
    <row r="72" spans="1:18" s="440" customFormat="1" ht="18" customHeight="1">
      <c r="A72" s="713"/>
      <c r="B72" s="714"/>
      <c r="C72" s="442">
        <f>SUM(C67:C71)</f>
        <v>2.1</v>
      </c>
      <c r="D72" s="442">
        <f>SUM(D67:D71)</f>
        <v>17.7</v>
      </c>
      <c r="E72" s="442">
        <f>SUM(E67:E71)</f>
        <v>0</v>
      </c>
      <c r="F72" s="442">
        <f>SUM(F67:F71)</f>
        <v>19.8</v>
      </c>
      <c r="G72" s="434"/>
      <c r="H72" s="444" t="s">
        <v>63</v>
      </c>
      <c r="I72" s="451">
        <f>SUM(I67:I71)</f>
        <v>74.96000000000001</v>
      </c>
      <c r="J72" s="437"/>
      <c r="K72" s="452"/>
      <c r="L72" s="453">
        <f>SUM(L67:L71)</f>
        <v>55.16</v>
      </c>
      <c r="M72" s="453">
        <f>SUM(M67:M71)</f>
        <v>2.1</v>
      </c>
      <c r="N72" s="453">
        <f>SUM(N67:N71)</f>
        <v>17.700000000000003</v>
      </c>
      <c r="O72" s="453">
        <f>SUM(O67:O71)</f>
        <v>0</v>
      </c>
      <c r="P72" s="453">
        <f>SUM(P67:P71)</f>
        <v>19.799999999999997</v>
      </c>
      <c r="Q72" s="448"/>
      <c r="R72" s="439"/>
    </row>
    <row r="73" spans="1:18" s="440" customFormat="1" ht="21" customHeight="1">
      <c r="A73" s="713">
        <v>12</v>
      </c>
      <c r="B73" s="714" t="s">
        <v>874</v>
      </c>
      <c r="C73" s="434"/>
      <c r="D73" s="434"/>
      <c r="E73" s="434">
        <v>4.11</v>
      </c>
      <c r="F73" s="434">
        <f>SUM(C73:E73)</f>
        <v>4.11</v>
      </c>
      <c r="G73" s="715" t="s">
        <v>875</v>
      </c>
      <c r="H73" s="434" t="s">
        <v>49</v>
      </c>
      <c r="I73" s="440">
        <v>52.49</v>
      </c>
      <c r="J73" s="437" t="s">
        <v>116</v>
      </c>
      <c r="K73" s="438" t="s">
        <v>59</v>
      </c>
      <c r="L73" s="434">
        <v>15</v>
      </c>
      <c r="M73" s="434"/>
      <c r="N73" s="434"/>
      <c r="O73" s="434"/>
      <c r="P73" s="434"/>
      <c r="Q73" s="448"/>
      <c r="R73" s="439"/>
    </row>
    <row r="74" spans="1:18" s="440" customFormat="1" ht="21" customHeight="1">
      <c r="A74" s="713"/>
      <c r="B74" s="714"/>
      <c r="C74" s="434"/>
      <c r="D74" s="434"/>
      <c r="E74" s="434"/>
      <c r="F74" s="434"/>
      <c r="G74" s="715"/>
      <c r="H74" s="434"/>
      <c r="J74" s="437"/>
      <c r="K74" s="438" t="s">
        <v>174</v>
      </c>
      <c r="L74" s="434">
        <v>37.49</v>
      </c>
      <c r="M74" s="434"/>
      <c r="N74" s="434"/>
      <c r="O74" s="434"/>
      <c r="P74" s="434"/>
      <c r="Q74" s="448"/>
      <c r="R74" s="439"/>
    </row>
    <row r="75" spans="1:18" s="440" customFormat="1" ht="21" customHeight="1">
      <c r="A75" s="713"/>
      <c r="B75" s="714"/>
      <c r="C75" s="434"/>
      <c r="D75" s="434"/>
      <c r="E75" s="434"/>
      <c r="F75" s="434"/>
      <c r="G75" s="715"/>
      <c r="H75" s="434" t="s">
        <v>61</v>
      </c>
      <c r="I75" s="440">
        <v>5.25</v>
      </c>
      <c r="J75" s="437" t="s">
        <v>332</v>
      </c>
      <c r="K75" s="438" t="s">
        <v>174</v>
      </c>
      <c r="L75" s="434">
        <v>5.25</v>
      </c>
      <c r="M75" s="434"/>
      <c r="N75" s="434"/>
      <c r="O75" s="434"/>
      <c r="P75" s="434"/>
      <c r="Q75" s="448"/>
      <c r="R75" s="439"/>
    </row>
    <row r="76" spans="1:18" s="440" customFormat="1" ht="15.75" customHeight="1">
      <c r="A76" s="713"/>
      <c r="B76" s="714"/>
      <c r="C76" s="434"/>
      <c r="D76" s="434"/>
      <c r="E76" s="434"/>
      <c r="F76" s="434"/>
      <c r="G76" s="715"/>
      <c r="H76" s="434" t="s">
        <v>876</v>
      </c>
      <c r="I76" s="440">
        <v>13.11</v>
      </c>
      <c r="J76" s="437" t="s">
        <v>334</v>
      </c>
      <c r="K76" s="438" t="s">
        <v>174</v>
      </c>
      <c r="L76" s="434">
        <v>9</v>
      </c>
      <c r="M76" s="434"/>
      <c r="N76" s="434"/>
      <c r="O76" s="434">
        <v>4.11</v>
      </c>
      <c r="P76" s="434">
        <f>SUM(M76:O76)</f>
        <v>4.11</v>
      </c>
      <c r="Q76" s="448"/>
      <c r="R76" s="439"/>
    </row>
    <row r="77" spans="1:18" s="440" customFormat="1" ht="21" customHeight="1">
      <c r="A77" s="713"/>
      <c r="B77" s="714"/>
      <c r="C77" s="442">
        <f>SUM(C73:C76)</f>
        <v>0</v>
      </c>
      <c r="D77" s="442">
        <f>SUM(D73:D76)</f>
        <v>0</v>
      </c>
      <c r="E77" s="442">
        <f>SUM(E73:E76)</f>
        <v>4.11</v>
      </c>
      <c r="F77" s="442">
        <f>SUM(F73:F76)</f>
        <v>4.11</v>
      </c>
      <c r="G77" s="715"/>
      <c r="H77" s="444" t="s">
        <v>63</v>
      </c>
      <c r="I77" s="451">
        <f>SUM(I73:I76)</f>
        <v>70.85</v>
      </c>
      <c r="J77" s="437"/>
      <c r="K77" s="452"/>
      <c r="L77" s="453">
        <f>SUM(L73:L76)</f>
        <v>66.74000000000001</v>
      </c>
      <c r="M77" s="453">
        <f>SUM(M73:M76)</f>
        <v>0</v>
      </c>
      <c r="N77" s="453">
        <f>SUM(N73:N76)</f>
        <v>0</v>
      </c>
      <c r="O77" s="453">
        <f>SUM(O73:O76)</f>
        <v>4.11</v>
      </c>
      <c r="P77" s="453">
        <f>SUM(P73:P76)</f>
        <v>4.11</v>
      </c>
      <c r="Q77" s="453"/>
      <c r="R77" s="439"/>
    </row>
    <row r="78" spans="1:18" s="440" customFormat="1" ht="18.75" customHeight="1">
      <c r="A78" s="713">
        <v>13</v>
      </c>
      <c r="B78" s="714" t="s">
        <v>877</v>
      </c>
      <c r="C78" s="434">
        <v>20</v>
      </c>
      <c r="D78" s="434"/>
      <c r="E78" s="434"/>
      <c r="F78" s="434">
        <f>SUM(C78:E78)</f>
        <v>20</v>
      </c>
      <c r="G78" s="715" t="s">
        <v>878</v>
      </c>
      <c r="H78" s="434" t="s">
        <v>49</v>
      </c>
      <c r="I78" s="436">
        <v>66.03</v>
      </c>
      <c r="J78" s="437" t="s">
        <v>561</v>
      </c>
      <c r="K78" s="438" t="s">
        <v>174</v>
      </c>
      <c r="L78" s="434">
        <v>25</v>
      </c>
      <c r="M78" s="434">
        <v>20</v>
      </c>
      <c r="N78" s="434"/>
      <c r="O78" s="434"/>
      <c r="P78" s="434">
        <f>SUM(M78:O78)</f>
        <v>20</v>
      </c>
      <c r="Q78" s="454"/>
      <c r="R78" s="439"/>
    </row>
    <row r="79" spans="1:18" s="440" customFormat="1" ht="18.75" customHeight="1">
      <c r="A79" s="713"/>
      <c r="B79" s="714"/>
      <c r="C79" s="434"/>
      <c r="D79" s="434"/>
      <c r="E79" s="434"/>
      <c r="F79" s="434"/>
      <c r="G79" s="715"/>
      <c r="H79" s="434" t="s">
        <v>61</v>
      </c>
      <c r="I79" s="436">
        <v>5.39</v>
      </c>
      <c r="J79" s="437" t="s">
        <v>56</v>
      </c>
      <c r="K79" s="435"/>
      <c r="L79" s="434"/>
      <c r="M79" s="434"/>
      <c r="N79" s="434"/>
      <c r="O79" s="434"/>
      <c r="P79" s="434"/>
      <c r="Q79" s="439"/>
      <c r="R79" s="439"/>
    </row>
    <row r="80" spans="1:18" s="440" customFormat="1" ht="18.75" customHeight="1">
      <c r="A80" s="713"/>
      <c r="B80" s="714"/>
      <c r="C80" s="434"/>
      <c r="D80" s="434"/>
      <c r="E80" s="434"/>
      <c r="F80" s="434"/>
      <c r="G80" s="715"/>
      <c r="H80" s="434" t="s">
        <v>376</v>
      </c>
      <c r="I80" s="436">
        <v>8.09</v>
      </c>
      <c r="J80" s="437" t="s">
        <v>54</v>
      </c>
      <c r="K80" s="435"/>
      <c r="L80" s="434"/>
      <c r="M80" s="434"/>
      <c r="N80" s="434"/>
      <c r="O80" s="434"/>
      <c r="P80" s="434"/>
      <c r="Q80" s="439"/>
      <c r="R80" s="439"/>
    </row>
    <row r="81" spans="1:18" s="440" customFormat="1" ht="15" customHeight="1">
      <c r="A81" s="713"/>
      <c r="B81" s="714"/>
      <c r="C81" s="442">
        <f>SUM(C78:C80)</f>
        <v>20</v>
      </c>
      <c r="D81" s="442">
        <f>SUM(D78:D80)</f>
        <v>0</v>
      </c>
      <c r="E81" s="442">
        <f>SUM(E78:E80)</f>
        <v>0</v>
      </c>
      <c r="F81" s="442">
        <f>SUM(F78:F80)</f>
        <v>20</v>
      </c>
      <c r="G81" s="715"/>
      <c r="H81" s="442" t="s">
        <v>63</v>
      </c>
      <c r="I81" s="444">
        <v>79.51</v>
      </c>
      <c r="J81" s="437"/>
      <c r="K81" s="435"/>
      <c r="L81" s="442">
        <f>SUM(L78:L80)</f>
        <v>25</v>
      </c>
      <c r="M81" s="442">
        <f>SUM(M78:M80)</f>
        <v>20</v>
      </c>
      <c r="N81" s="442">
        <f>SUM(N78:N80)</f>
        <v>0</v>
      </c>
      <c r="O81" s="442">
        <f>SUM(O78:O80)</f>
        <v>0</v>
      </c>
      <c r="P81" s="442">
        <f>SUM(P78:P80)</f>
        <v>20</v>
      </c>
      <c r="Q81" s="448"/>
      <c r="R81" s="439"/>
    </row>
    <row r="82" spans="1:18" s="440" customFormat="1" ht="21" customHeight="1">
      <c r="A82" s="713">
        <v>14</v>
      </c>
      <c r="B82" s="714" t="s">
        <v>879</v>
      </c>
      <c r="C82" s="434">
        <v>20</v>
      </c>
      <c r="D82" s="434"/>
      <c r="E82" s="434"/>
      <c r="F82" s="434">
        <f>SUM(C82:E82)</f>
        <v>20</v>
      </c>
      <c r="G82" s="715" t="s">
        <v>878</v>
      </c>
      <c r="H82" s="434" t="s">
        <v>49</v>
      </c>
      <c r="I82" s="436">
        <v>66.18</v>
      </c>
      <c r="J82" s="437" t="s">
        <v>561</v>
      </c>
      <c r="K82" s="438"/>
      <c r="L82" s="434"/>
      <c r="M82" s="434">
        <v>20</v>
      </c>
      <c r="N82" s="434"/>
      <c r="O82" s="434"/>
      <c r="P82" s="434">
        <f>SUM(M82:O82)</f>
        <v>20</v>
      </c>
      <c r="Q82" s="714"/>
      <c r="R82" s="439"/>
    </row>
    <row r="83" spans="1:18" s="440" customFormat="1" ht="21" customHeight="1">
      <c r="A83" s="713"/>
      <c r="B83" s="714"/>
      <c r="C83" s="434"/>
      <c r="D83" s="434"/>
      <c r="E83" s="434"/>
      <c r="F83" s="434"/>
      <c r="G83" s="715"/>
      <c r="H83" s="434" t="s">
        <v>61</v>
      </c>
      <c r="I83" s="436">
        <v>5.4</v>
      </c>
      <c r="J83" s="437" t="s">
        <v>56</v>
      </c>
      <c r="K83" s="435"/>
      <c r="L83" s="434"/>
      <c r="M83" s="434"/>
      <c r="N83" s="434"/>
      <c r="O83" s="434"/>
      <c r="P83" s="434"/>
      <c r="Q83" s="714"/>
      <c r="R83" s="439"/>
    </row>
    <row r="84" spans="1:18" s="440" customFormat="1" ht="21" customHeight="1">
      <c r="A84" s="713"/>
      <c r="B84" s="714"/>
      <c r="C84" s="434"/>
      <c r="D84" s="434"/>
      <c r="E84" s="434"/>
      <c r="F84" s="434"/>
      <c r="G84" s="715"/>
      <c r="H84" s="434" t="s">
        <v>376</v>
      </c>
      <c r="I84" s="436">
        <v>8.11</v>
      </c>
      <c r="J84" s="437" t="s">
        <v>54</v>
      </c>
      <c r="K84" s="435"/>
      <c r="L84" s="434"/>
      <c r="M84" s="434"/>
      <c r="N84" s="434"/>
      <c r="O84" s="434"/>
      <c r="P84" s="434"/>
      <c r="Q84" s="714"/>
      <c r="R84" s="439"/>
    </row>
    <row r="85" spans="1:18" s="440" customFormat="1" ht="17.25" customHeight="1">
      <c r="A85" s="713"/>
      <c r="B85" s="714"/>
      <c r="C85" s="442">
        <f>SUM(C82:C84)</f>
        <v>20</v>
      </c>
      <c r="D85" s="442">
        <f>SUM(D82:D84)</f>
        <v>0</v>
      </c>
      <c r="E85" s="442">
        <f>SUM(E82:E84)</f>
        <v>0</v>
      </c>
      <c r="F85" s="442">
        <f>SUM(F82:F84)</f>
        <v>20</v>
      </c>
      <c r="G85" s="715"/>
      <c r="H85" s="442" t="s">
        <v>63</v>
      </c>
      <c r="I85" s="444">
        <v>79.69</v>
      </c>
      <c r="J85" s="437"/>
      <c r="K85" s="435"/>
      <c r="L85" s="442">
        <f>SUM(L82:L84)</f>
        <v>0</v>
      </c>
      <c r="M85" s="442">
        <f>SUM(M82:M84)</f>
        <v>20</v>
      </c>
      <c r="N85" s="442">
        <f>SUM(N82:N84)</f>
        <v>0</v>
      </c>
      <c r="O85" s="442">
        <f>SUM(O82:O84)</f>
        <v>0</v>
      </c>
      <c r="P85" s="442">
        <f>SUM(P82:P84)</f>
        <v>20</v>
      </c>
      <c r="Q85" s="448"/>
      <c r="R85" s="439"/>
    </row>
    <row r="86" spans="1:18" s="440" customFormat="1" ht="14.25" customHeight="1">
      <c r="A86" s="713">
        <v>15</v>
      </c>
      <c r="B86" s="714" t="s">
        <v>880</v>
      </c>
      <c r="C86" s="434">
        <v>4.75</v>
      </c>
      <c r="D86" s="434">
        <v>3.67</v>
      </c>
      <c r="E86" s="434"/>
      <c r="F86" s="434">
        <f>SUM(C86:E86)</f>
        <v>8.42</v>
      </c>
      <c r="G86" s="715" t="s">
        <v>881</v>
      </c>
      <c r="H86" s="435" t="s">
        <v>49</v>
      </c>
      <c r="I86" s="436">
        <v>19.62</v>
      </c>
      <c r="J86" s="437" t="s">
        <v>74</v>
      </c>
      <c r="K86" s="438" t="s">
        <v>59</v>
      </c>
      <c r="L86" s="434">
        <v>18</v>
      </c>
      <c r="M86" s="434">
        <v>1.62</v>
      </c>
      <c r="N86" s="434"/>
      <c r="O86" s="434"/>
      <c r="P86" s="434">
        <f>SUM(M86:O86)</f>
        <v>1.62</v>
      </c>
      <c r="Q86" s="714"/>
      <c r="R86" s="439"/>
    </row>
    <row r="87" spans="1:18" s="440" customFormat="1" ht="14.25" customHeight="1">
      <c r="A87" s="713"/>
      <c r="B87" s="714"/>
      <c r="C87" s="434"/>
      <c r="D87" s="434"/>
      <c r="E87" s="434"/>
      <c r="F87" s="434"/>
      <c r="G87" s="715"/>
      <c r="H87" s="435" t="s">
        <v>360</v>
      </c>
      <c r="I87" s="436">
        <v>1.94</v>
      </c>
      <c r="J87" s="437" t="s">
        <v>56</v>
      </c>
      <c r="K87" s="435"/>
      <c r="L87" s="434"/>
      <c r="M87" s="434">
        <v>1.19</v>
      </c>
      <c r="N87" s="434">
        <v>0.75</v>
      </c>
      <c r="O87" s="434"/>
      <c r="P87" s="434">
        <f>SUM(M87:O87)</f>
        <v>1.94</v>
      </c>
      <c r="Q87" s="714"/>
      <c r="R87" s="439"/>
    </row>
    <row r="88" spans="1:18" s="440" customFormat="1" ht="14.25" customHeight="1">
      <c r="A88" s="713"/>
      <c r="B88" s="714"/>
      <c r="C88" s="434"/>
      <c r="D88" s="434"/>
      <c r="E88" s="434"/>
      <c r="F88" s="434"/>
      <c r="G88" s="715"/>
      <c r="H88" s="435" t="s">
        <v>376</v>
      </c>
      <c r="I88" s="436">
        <v>1.94</v>
      </c>
      <c r="J88" s="437" t="s">
        <v>54</v>
      </c>
      <c r="K88" s="435"/>
      <c r="L88" s="434"/>
      <c r="M88" s="434">
        <v>1.94</v>
      </c>
      <c r="N88" s="434"/>
      <c r="O88" s="434"/>
      <c r="P88" s="434">
        <f>SUM(M88:O88)</f>
        <v>1.94</v>
      </c>
      <c r="Q88" s="439"/>
      <c r="R88" s="439"/>
    </row>
    <row r="89" spans="1:18" s="440" customFormat="1" ht="14.25" customHeight="1">
      <c r="A89" s="713"/>
      <c r="B89" s="714"/>
      <c r="C89" s="434"/>
      <c r="D89" s="434"/>
      <c r="E89" s="434"/>
      <c r="F89" s="434"/>
      <c r="G89" s="715"/>
      <c r="H89" s="435" t="s">
        <v>335</v>
      </c>
      <c r="I89" s="436">
        <v>2.92</v>
      </c>
      <c r="J89" s="437" t="s">
        <v>54</v>
      </c>
      <c r="K89" s="435"/>
      <c r="L89" s="434"/>
      <c r="M89" s="434"/>
      <c r="N89" s="434">
        <v>2.92</v>
      </c>
      <c r="O89" s="434"/>
      <c r="P89" s="434">
        <f>SUM(M89:O89)</f>
        <v>2.92</v>
      </c>
      <c r="Q89" s="439"/>
      <c r="R89" s="439"/>
    </row>
    <row r="90" spans="1:18" s="440" customFormat="1" ht="14.25" customHeight="1">
      <c r="A90" s="713"/>
      <c r="B90" s="714"/>
      <c r="C90" s="442">
        <f>SUM(C86:C89)</f>
        <v>4.75</v>
      </c>
      <c r="D90" s="442">
        <f>SUM(D86:D89)</f>
        <v>3.67</v>
      </c>
      <c r="E90" s="442">
        <f>SUM(E86:E89)</f>
        <v>0</v>
      </c>
      <c r="F90" s="442">
        <f>SUM(F86:F89)</f>
        <v>8.42</v>
      </c>
      <c r="G90" s="715"/>
      <c r="H90" s="447" t="s">
        <v>63</v>
      </c>
      <c r="I90" s="444">
        <f>SUM(I86:I89)</f>
        <v>26.42</v>
      </c>
      <c r="J90" s="437"/>
      <c r="K90" s="435"/>
      <c r="L90" s="442">
        <f>SUM(L86:L89)</f>
        <v>18</v>
      </c>
      <c r="M90" s="442">
        <f>SUM(M86:M89)</f>
        <v>4.75</v>
      </c>
      <c r="N90" s="442">
        <f>SUM(N86:N89)</f>
        <v>3.67</v>
      </c>
      <c r="O90" s="442">
        <f>SUM(O86:O89)</f>
        <v>0</v>
      </c>
      <c r="P90" s="442">
        <f>SUM(P86:P89)</f>
        <v>8.42</v>
      </c>
      <c r="Q90" s="439"/>
      <c r="R90" s="439"/>
    </row>
    <row r="91" spans="1:18" s="440" customFormat="1" ht="27.75" customHeight="1">
      <c r="A91" s="713">
        <v>16</v>
      </c>
      <c r="B91" s="714" t="s">
        <v>882</v>
      </c>
      <c r="C91" s="434">
        <v>8.78</v>
      </c>
      <c r="D91" s="434"/>
      <c r="E91" s="434">
        <v>5</v>
      </c>
      <c r="F91" s="434">
        <f>SUM(C91:E91)</f>
        <v>13.78</v>
      </c>
      <c r="G91" s="715" t="s">
        <v>883</v>
      </c>
      <c r="H91" s="435" t="s">
        <v>49</v>
      </c>
      <c r="I91" s="436">
        <v>19.28</v>
      </c>
      <c r="J91" s="437" t="s">
        <v>884</v>
      </c>
      <c r="K91" s="438" t="s">
        <v>59</v>
      </c>
      <c r="L91" s="434">
        <v>5</v>
      </c>
      <c r="M91" s="434">
        <v>8.78</v>
      </c>
      <c r="N91" s="434"/>
      <c r="O91" s="434">
        <v>1.1</v>
      </c>
      <c r="P91" s="434">
        <f>SUM(M91:O91)</f>
        <v>9.879999999999999</v>
      </c>
      <c r="Q91" s="448"/>
      <c r="R91" s="439"/>
    </row>
    <row r="92" spans="1:18" s="440" customFormat="1" ht="27.75" customHeight="1">
      <c r="A92" s="713"/>
      <c r="B92" s="714"/>
      <c r="C92" s="434"/>
      <c r="D92" s="434"/>
      <c r="E92" s="434"/>
      <c r="F92" s="434"/>
      <c r="G92" s="715"/>
      <c r="H92" s="435" t="s">
        <v>61</v>
      </c>
      <c r="I92" s="436">
        <v>1.72</v>
      </c>
      <c r="J92" s="437" t="s">
        <v>58</v>
      </c>
      <c r="K92" s="438" t="s">
        <v>59</v>
      </c>
      <c r="L92" s="434">
        <v>0.4</v>
      </c>
      <c r="M92" s="434"/>
      <c r="N92" s="434"/>
      <c r="O92" s="434">
        <v>1.32</v>
      </c>
      <c r="P92" s="434">
        <f>SUM(M92:O92)</f>
        <v>1.32</v>
      </c>
      <c r="Q92" s="448"/>
      <c r="R92" s="439"/>
    </row>
    <row r="93" spans="1:18" s="440" customFormat="1" ht="27.75" customHeight="1">
      <c r="A93" s="713"/>
      <c r="B93" s="714"/>
      <c r="C93" s="434"/>
      <c r="D93" s="434"/>
      <c r="E93" s="434"/>
      <c r="F93" s="434"/>
      <c r="G93" s="715"/>
      <c r="H93" s="435" t="s">
        <v>376</v>
      </c>
      <c r="I93" s="436">
        <v>2.58</v>
      </c>
      <c r="J93" s="437" t="s">
        <v>54</v>
      </c>
      <c r="K93" s="435"/>
      <c r="L93" s="434"/>
      <c r="M93" s="434"/>
      <c r="N93" s="434"/>
      <c r="O93" s="434">
        <v>2.58</v>
      </c>
      <c r="P93" s="434">
        <f>SUM(M93:O93)</f>
        <v>2.58</v>
      </c>
      <c r="Q93" s="439"/>
      <c r="R93" s="439"/>
    </row>
    <row r="94" spans="1:18" s="440" customFormat="1" ht="14.25" customHeight="1">
      <c r="A94" s="713"/>
      <c r="B94" s="714"/>
      <c r="C94" s="442">
        <f>SUM(C91:C93)</f>
        <v>8.78</v>
      </c>
      <c r="D94" s="442">
        <f>SUM(D91:D93)</f>
        <v>0</v>
      </c>
      <c r="E94" s="442">
        <f>SUM(E91:E93)</f>
        <v>5</v>
      </c>
      <c r="F94" s="442">
        <f>SUM(F91:F93)</f>
        <v>13.78</v>
      </c>
      <c r="G94" s="715"/>
      <c r="H94" s="447" t="s">
        <v>63</v>
      </c>
      <c r="I94" s="444">
        <f>SUM(I91:I93)</f>
        <v>23.58</v>
      </c>
      <c r="J94" s="437"/>
      <c r="K94" s="435"/>
      <c r="L94" s="442">
        <f>SUM(L91:L93)</f>
        <v>5.4</v>
      </c>
      <c r="M94" s="442">
        <f>SUM(M91:M93)</f>
        <v>8.78</v>
      </c>
      <c r="N94" s="442">
        <f>SUM(N91:N93)</f>
        <v>0</v>
      </c>
      <c r="O94" s="442">
        <f>SUM(O91:O93)</f>
        <v>5</v>
      </c>
      <c r="P94" s="442">
        <f>SUM(P91:P93)</f>
        <v>13.78</v>
      </c>
      <c r="Q94" s="439"/>
      <c r="R94" s="439"/>
    </row>
    <row r="95" spans="1:18" s="440" customFormat="1" ht="14.25" customHeight="1">
      <c r="A95" s="713">
        <v>17</v>
      </c>
      <c r="B95" s="714" t="s">
        <v>885</v>
      </c>
      <c r="C95" s="434"/>
      <c r="D95" s="434"/>
      <c r="E95" s="434">
        <v>8.9</v>
      </c>
      <c r="F95" s="434">
        <f>SUM(C95:E95)</f>
        <v>8.9</v>
      </c>
      <c r="G95" s="715" t="s">
        <v>886</v>
      </c>
      <c r="H95" s="435" t="s">
        <v>49</v>
      </c>
      <c r="I95" s="436"/>
      <c r="J95" s="437" t="s">
        <v>659</v>
      </c>
      <c r="K95" s="435"/>
      <c r="L95" s="434"/>
      <c r="M95" s="434"/>
      <c r="N95" s="434"/>
      <c r="O95" s="434">
        <v>8.9</v>
      </c>
      <c r="P95" s="434">
        <f>SUM(M95:O95)</f>
        <v>8.9</v>
      </c>
      <c r="Q95" s="714" t="s">
        <v>833</v>
      </c>
      <c r="R95" s="439"/>
    </row>
    <row r="96" spans="1:18" s="440" customFormat="1" ht="14.25" customHeight="1">
      <c r="A96" s="713"/>
      <c r="B96" s="714"/>
      <c r="C96" s="434"/>
      <c r="D96" s="434"/>
      <c r="E96" s="434"/>
      <c r="F96" s="434"/>
      <c r="G96" s="715"/>
      <c r="H96" s="435" t="s">
        <v>360</v>
      </c>
      <c r="I96" s="436"/>
      <c r="J96" s="437" t="s">
        <v>286</v>
      </c>
      <c r="K96" s="435"/>
      <c r="L96" s="434"/>
      <c r="M96" s="434"/>
      <c r="N96" s="434"/>
      <c r="O96" s="434"/>
      <c r="P96" s="434"/>
      <c r="Q96" s="714"/>
      <c r="R96" s="439"/>
    </row>
    <row r="97" spans="1:18" s="440" customFormat="1" ht="14.25" customHeight="1">
      <c r="A97" s="713"/>
      <c r="B97" s="714"/>
      <c r="C97" s="434"/>
      <c r="D97" s="434"/>
      <c r="E97" s="434"/>
      <c r="F97" s="434"/>
      <c r="G97" s="715"/>
      <c r="H97" s="435" t="s">
        <v>361</v>
      </c>
      <c r="I97" s="436"/>
      <c r="J97" s="437" t="s">
        <v>286</v>
      </c>
      <c r="K97" s="435"/>
      <c r="L97" s="434"/>
      <c r="M97" s="434"/>
      <c r="N97" s="434"/>
      <c r="O97" s="434"/>
      <c r="P97" s="434"/>
      <c r="Q97" s="714"/>
      <c r="R97" s="439"/>
    </row>
    <row r="98" spans="1:18" s="440" customFormat="1" ht="14.25" customHeight="1">
      <c r="A98" s="713"/>
      <c r="B98" s="714"/>
      <c r="C98" s="434"/>
      <c r="D98" s="434"/>
      <c r="E98" s="434"/>
      <c r="F98" s="434"/>
      <c r="G98" s="715"/>
      <c r="H98" s="435" t="s">
        <v>376</v>
      </c>
      <c r="I98" s="436"/>
      <c r="J98" s="437" t="s">
        <v>52</v>
      </c>
      <c r="K98" s="435"/>
      <c r="L98" s="434"/>
      <c r="M98" s="434"/>
      <c r="N98" s="434"/>
      <c r="O98" s="434"/>
      <c r="P98" s="434"/>
      <c r="Q98" s="439"/>
      <c r="R98" s="439"/>
    </row>
    <row r="99" spans="1:18" s="440" customFormat="1" ht="14.25" customHeight="1">
      <c r="A99" s="713"/>
      <c r="B99" s="714"/>
      <c r="C99" s="434"/>
      <c r="D99" s="434"/>
      <c r="E99" s="434"/>
      <c r="F99" s="434"/>
      <c r="G99" s="715"/>
      <c r="H99" s="435" t="s">
        <v>335</v>
      </c>
      <c r="I99" s="436"/>
      <c r="J99" s="437" t="s">
        <v>52</v>
      </c>
      <c r="K99" s="435"/>
      <c r="L99" s="434"/>
      <c r="M99" s="434"/>
      <c r="N99" s="434"/>
      <c r="O99" s="434"/>
      <c r="P99" s="434"/>
      <c r="Q99" s="439"/>
      <c r="R99" s="439"/>
    </row>
    <row r="100" spans="1:18" s="440" customFormat="1" ht="14.25" customHeight="1">
      <c r="A100" s="713"/>
      <c r="B100" s="714"/>
      <c r="C100" s="442">
        <f>SUM(C95:C99)</f>
        <v>0</v>
      </c>
      <c r="D100" s="442">
        <f>SUM(D95:D99)</f>
        <v>0</v>
      </c>
      <c r="E100" s="442">
        <f>SUM(E95:E99)</f>
        <v>8.9</v>
      </c>
      <c r="F100" s="442">
        <f>SUM(F95:F99)</f>
        <v>8.9</v>
      </c>
      <c r="G100" s="715"/>
      <c r="H100" s="447" t="s">
        <v>63</v>
      </c>
      <c r="I100" s="444">
        <v>20</v>
      </c>
      <c r="J100" s="437"/>
      <c r="K100" s="435"/>
      <c r="L100" s="434"/>
      <c r="M100" s="442">
        <f>SUM(M95:M99)</f>
        <v>0</v>
      </c>
      <c r="N100" s="442">
        <f>SUM(N95:N99)</f>
        <v>0</v>
      </c>
      <c r="O100" s="442">
        <f>SUM(O95:O99)</f>
        <v>8.9</v>
      </c>
      <c r="P100" s="442">
        <f>SUM(P95:P99)</f>
        <v>8.9</v>
      </c>
      <c r="Q100" s="439"/>
      <c r="R100" s="439"/>
    </row>
    <row r="101" spans="1:18" s="440" customFormat="1" ht="16.5" customHeight="1">
      <c r="A101" s="713">
        <v>18</v>
      </c>
      <c r="B101" s="714" t="s">
        <v>887</v>
      </c>
      <c r="C101" s="434">
        <v>2</v>
      </c>
      <c r="D101" s="434">
        <v>2</v>
      </c>
      <c r="E101" s="434"/>
      <c r="F101" s="434">
        <f>SUM(C101:E101)</f>
        <v>4</v>
      </c>
      <c r="G101" s="715" t="s">
        <v>888</v>
      </c>
      <c r="H101" s="435" t="s">
        <v>49</v>
      </c>
      <c r="I101" s="436"/>
      <c r="J101" s="437" t="s">
        <v>138</v>
      </c>
      <c r="K101" s="435"/>
      <c r="L101" s="434"/>
      <c r="M101" s="434">
        <v>2</v>
      </c>
      <c r="N101" s="434">
        <v>2</v>
      </c>
      <c r="O101" s="434"/>
      <c r="P101" s="434">
        <f>SUM(M101:O101)</f>
        <v>4</v>
      </c>
      <c r="Q101" s="714"/>
      <c r="R101" s="439"/>
    </row>
    <row r="102" spans="1:18" s="440" customFormat="1" ht="16.5" customHeight="1">
      <c r="A102" s="713"/>
      <c r="B102" s="714"/>
      <c r="C102" s="434"/>
      <c r="D102" s="434"/>
      <c r="E102" s="434"/>
      <c r="F102" s="434"/>
      <c r="G102" s="715"/>
      <c r="H102" s="435" t="s">
        <v>360</v>
      </c>
      <c r="I102" s="436"/>
      <c r="J102" s="437" t="s">
        <v>58</v>
      </c>
      <c r="K102" s="435"/>
      <c r="L102" s="434"/>
      <c r="M102" s="434"/>
      <c r="N102" s="434"/>
      <c r="O102" s="434"/>
      <c r="P102" s="434"/>
      <c r="Q102" s="714"/>
      <c r="R102" s="439"/>
    </row>
    <row r="103" spans="1:18" s="440" customFormat="1" ht="16.5" customHeight="1">
      <c r="A103" s="713"/>
      <c r="B103" s="714"/>
      <c r="C103" s="434"/>
      <c r="D103" s="434"/>
      <c r="E103" s="434"/>
      <c r="F103" s="434"/>
      <c r="G103" s="715"/>
      <c r="H103" s="435" t="s">
        <v>361</v>
      </c>
      <c r="I103" s="436"/>
      <c r="J103" s="437" t="s">
        <v>58</v>
      </c>
      <c r="K103" s="435"/>
      <c r="L103" s="434"/>
      <c r="M103" s="434"/>
      <c r="N103" s="434"/>
      <c r="O103" s="434"/>
      <c r="P103" s="434"/>
      <c r="Q103" s="714"/>
      <c r="R103" s="439"/>
    </row>
    <row r="104" spans="1:18" s="440" customFormat="1" ht="16.5" customHeight="1">
      <c r="A104" s="713"/>
      <c r="B104" s="714"/>
      <c r="C104" s="434"/>
      <c r="D104" s="434"/>
      <c r="E104" s="434"/>
      <c r="F104" s="434"/>
      <c r="G104" s="715"/>
      <c r="H104" s="435" t="s">
        <v>376</v>
      </c>
      <c r="I104" s="436"/>
      <c r="J104" s="437" t="s">
        <v>52</v>
      </c>
      <c r="K104" s="435"/>
      <c r="L104" s="434"/>
      <c r="M104" s="434"/>
      <c r="N104" s="434"/>
      <c r="O104" s="434"/>
      <c r="P104" s="434"/>
      <c r="Q104" s="439"/>
      <c r="R104" s="439"/>
    </row>
    <row r="105" spans="1:18" s="440" customFormat="1" ht="16.5" customHeight="1">
      <c r="A105" s="713"/>
      <c r="B105" s="714"/>
      <c r="C105" s="434"/>
      <c r="D105" s="434"/>
      <c r="E105" s="434"/>
      <c r="F105" s="434"/>
      <c r="G105" s="715"/>
      <c r="H105" s="435" t="s">
        <v>335</v>
      </c>
      <c r="I105" s="436"/>
      <c r="J105" s="437" t="s">
        <v>52</v>
      </c>
      <c r="K105" s="435"/>
      <c r="L105" s="434"/>
      <c r="M105" s="434"/>
      <c r="N105" s="434"/>
      <c r="O105" s="434"/>
      <c r="P105" s="434"/>
      <c r="Q105" s="439"/>
      <c r="R105" s="439"/>
    </row>
    <row r="106" spans="1:18" s="440" customFormat="1" ht="14.25" customHeight="1">
      <c r="A106" s="713"/>
      <c r="B106" s="714"/>
      <c r="C106" s="442">
        <f>SUM(C101:C105)</f>
        <v>2</v>
      </c>
      <c r="D106" s="442">
        <f>SUM(D101:D105)</f>
        <v>2</v>
      </c>
      <c r="E106" s="442">
        <f>SUM(E101:E105)</f>
        <v>0</v>
      </c>
      <c r="F106" s="442">
        <f>SUM(F101:F105)</f>
        <v>4</v>
      </c>
      <c r="G106" s="715"/>
      <c r="H106" s="447" t="s">
        <v>63</v>
      </c>
      <c r="I106" s="444">
        <v>11.58</v>
      </c>
      <c r="J106" s="437"/>
      <c r="K106" s="435"/>
      <c r="L106" s="434"/>
      <c r="M106" s="442">
        <f>SUM(M101:M105)</f>
        <v>2</v>
      </c>
      <c r="N106" s="442">
        <f>SUM(N101:N105)</f>
        <v>2</v>
      </c>
      <c r="O106" s="442">
        <f>SUM(O101:O105)</f>
        <v>0</v>
      </c>
      <c r="P106" s="442">
        <f>SUM(P101:P105)</f>
        <v>4</v>
      </c>
      <c r="Q106" s="439"/>
      <c r="R106" s="439"/>
    </row>
    <row r="107" spans="1:18" s="440" customFormat="1" ht="14.25" customHeight="1">
      <c r="A107" s="713">
        <v>19</v>
      </c>
      <c r="B107" s="714" t="s">
        <v>889</v>
      </c>
      <c r="C107" s="434">
        <v>8.6</v>
      </c>
      <c r="D107" s="434"/>
      <c r="E107" s="434"/>
      <c r="F107" s="434">
        <f>SUM(C107:E107)</f>
        <v>8.6</v>
      </c>
      <c r="G107" s="715" t="s">
        <v>890</v>
      </c>
      <c r="H107" s="435" t="s">
        <v>49</v>
      </c>
      <c r="I107" s="436">
        <v>45.33</v>
      </c>
      <c r="J107" s="437" t="s">
        <v>79</v>
      </c>
      <c r="K107" s="435"/>
      <c r="L107" s="434"/>
      <c r="M107" s="434">
        <v>8.6</v>
      </c>
      <c r="N107" s="434"/>
      <c r="O107" s="434"/>
      <c r="P107" s="434">
        <v>8.6</v>
      </c>
      <c r="Q107" s="714" t="s">
        <v>833</v>
      </c>
      <c r="R107" s="439"/>
    </row>
    <row r="108" spans="1:18" s="440" customFormat="1" ht="14.25" customHeight="1">
      <c r="A108" s="713"/>
      <c r="B108" s="714"/>
      <c r="C108" s="434"/>
      <c r="D108" s="434"/>
      <c r="E108" s="434"/>
      <c r="F108" s="434"/>
      <c r="G108" s="715"/>
      <c r="H108" s="435" t="s">
        <v>396</v>
      </c>
      <c r="I108" s="436">
        <v>4.44</v>
      </c>
      <c r="J108" s="437" t="s">
        <v>51</v>
      </c>
      <c r="K108" s="435"/>
      <c r="L108" s="434"/>
      <c r="M108" s="434"/>
      <c r="N108" s="434"/>
      <c r="O108" s="434"/>
      <c r="P108" s="434"/>
      <c r="Q108" s="714"/>
      <c r="R108" s="439"/>
    </row>
    <row r="109" spans="1:18" s="440" customFormat="1" ht="14.25" customHeight="1">
      <c r="A109" s="713"/>
      <c r="B109" s="714"/>
      <c r="C109" s="434"/>
      <c r="D109" s="434"/>
      <c r="E109" s="434"/>
      <c r="F109" s="434"/>
      <c r="G109" s="715"/>
      <c r="H109" s="435" t="s">
        <v>397</v>
      </c>
      <c r="I109" s="436">
        <v>4.44</v>
      </c>
      <c r="J109" s="437" t="s">
        <v>52</v>
      </c>
      <c r="K109" s="435"/>
      <c r="L109" s="434"/>
      <c r="M109" s="434"/>
      <c r="N109" s="434"/>
      <c r="O109" s="434"/>
      <c r="P109" s="434"/>
      <c r="Q109" s="439"/>
      <c r="R109" s="439"/>
    </row>
    <row r="110" spans="1:18" s="440" customFormat="1" ht="14.25" customHeight="1">
      <c r="A110" s="713"/>
      <c r="B110" s="714"/>
      <c r="C110" s="442">
        <f>SUM(C107:C109)</f>
        <v>8.6</v>
      </c>
      <c r="D110" s="442">
        <f>SUM(D107:D109)</f>
        <v>0</v>
      </c>
      <c r="E110" s="442">
        <f>SUM(E107:E109)</f>
        <v>0</v>
      </c>
      <c r="F110" s="442">
        <f>SUM(F107:F109)</f>
        <v>8.6</v>
      </c>
      <c r="G110" s="715"/>
      <c r="H110" s="447" t="s">
        <v>63</v>
      </c>
      <c r="I110" s="444">
        <v>54.21</v>
      </c>
      <c r="J110" s="437"/>
      <c r="K110" s="435"/>
      <c r="L110" s="434"/>
      <c r="M110" s="442">
        <f>SUM(M107:M109)</f>
        <v>8.6</v>
      </c>
      <c r="N110" s="442">
        <f>SUM(N107:N109)</f>
        <v>0</v>
      </c>
      <c r="O110" s="442">
        <f>SUM(O107:O109)</f>
        <v>0</v>
      </c>
      <c r="P110" s="442">
        <f>SUM(P107:P109)</f>
        <v>8.6</v>
      </c>
      <c r="Q110" s="439"/>
      <c r="R110" s="439"/>
    </row>
    <row r="111" spans="1:18" s="440" customFormat="1" ht="18" customHeight="1">
      <c r="A111" s="713">
        <v>20</v>
      </c>
      <c r="B111" s="714" t="s">
        <v>891</v>
      </c>
      <c r="C111" s="434">
        <v>10.4</v>
      </c>
      <c r="D111" s="434"/>
      <c r="E111" s="434">
        <v>12.1</v>
      </c>
      <c r="F111" s="434">
        <f>SUM(C111:E111)</f>
        <v>22.5</v>
      </c>
      <c r="G111" s="715" t="s">
        <v>892</v>
      </c>
      <c r="H111" s="435" t="s">
        <v>49</v>
      </c>
      <c r="I111" s="436">
        <v>109.64</v>
      </c>
      <c r="J111" s="437" t="s">
        <v>862</v>
      </c>
      <c r="K111" s="435"/>
      <c r="L111" s="434"/>
      <c r="M111" s="434">
        <v>10.4</v>
      </c>
      <c r="N111" s="434"/>
      <c r="O111" s="434">
        <v>12.1</v>
      </c>
      <c r="P111" s="434">
        <f>SUM(M111:O111)</f>
        <v>22.5</v>
      </c>
      <c r="Q111" s="714" t="s">
        <v>833</v>
      </c>
      <c r="R111" s="439"/>
    </row>
    <row r="112" spans="1:18" s="440" customFormat="1" ht="18" customHeight="1">
      <c r="A112" s="713"/>
      <c r="B112" s="714"/>
      <c r="C112" s="434"/>
      <c r="D112" s="434"/>
      <c r="E112" s="434"/>
      <c r="F112" s="434"/>
      <c r="G112" s="715"/>
      <c r="H112" s="435" t="s">
        <v>396</v>
      </c>
      <c r="I112" s="436">
        <v>43.84</v>
      </c>
      <c r="J112" s="437" t="s">
        <v>286</v>
      </c>
      <c r="K112" s="435"/>
      <c r="L112" s="434"/>
      <c r="M112" s="434"/>
      <c r="N112" s="434"/>
      <c r="O112" s="434"/>
      <c r="P112" s="434"/>
      <c r="Q112" s="714"/>
      <c r="R112" s="439"/>
    </row>
    <row r="113" spans="1:18" s="440" customFormat="1" ht="18" customHeight="1">
      <c r="A113" s="713"/>
      <c r="B113" s="714"/>
      <c r="C113" s="434"/>
      <c r="D113" s="434"/>
      <c r="E113" s="434"/>
      <c r="F113" s="434"/>
      <c r="G113" s="715"/>
      <c r="H113" s="435" t="s">
        <v>62</v>
      </c>
      <c r="I113" s="436">
        <v>17.33</v>
      </c>
      <c r="J113" s="437" t="s">
        <v>52</v>
      </c>
      <c r="K113" s="435"/>
      <c r="L113" s="434"/>
      <c r="M113" s="434"/>
      <c r="N113" s="434"/>
      <c r="O113" s="434"/>
      <c r="P113" s="434"/>
      <c r="Q113" s="439"/>
      <c r="R113" s="439"/>
    </row>
    <row r="114" spans="1:18" s="440" customFormat="1" ht="18" customHeight="1">
      <c r="A114" s="713"/>
      <c r="B114" s="714"/>
      <c r="C114" s="442">
        <f>SUM(C111:C113)</f>
        <v>10.4</v>
      </c>
      <c r="D114" s="442">
        <f>SUM(D111:D113)</f>
        <v>0</v>
      </c>
      <c r="E114" s="442">
        <f>SUM(E111:E113)</f>
        <v>12.1</v>
      </c>
      <c r="F114" s="442">
        <f>SUM(F111:F113)</f>
        <v>22.5</v>
      </c>
      <c r="G114" s="715"/>
      <c r="H114" s="447" t="s">
        <v>63</v>
      </c>
      <c r="I114" s="444">
        <f>SUM(I111:I113)</f>
        <v>170.81</v>
      </c>
      <c r="J114" s="437"/>
      <c r="K114" s="435"/>
      <c r="L114" s="434"/>
      <c r="M114" s="442">
        <f>SUM(M111:M113)</f>
        <v>10.4</v>
      </c>
      <c r="N114" s="442">
        <f>SUM(N111:N113)</f>
        <v>0</v>
      </c>
      <c r="O114" s="442">
        <f>SUM(O111:O113)</f>
        <v>12.1</v>
      </c>
      <c r="P114" s="442">
        <f>SUM(P111:P113)</f>
        <v>22.5</v>
      </c>
      <c r="Q114" s="439"/>
      <c r="R114" s="439"/>
    </row>
    <row r="115" spans="1:18" ht="14.25" customHeight="1">
      <c r="A115" s="710">
        <v>21</v>
      </c>
      <c r="B115" s="711" t="s">
        <v>893</v>
      </c>
      <c r="C115" s="425">
        <v>10.87</v>
      </c>
      <c r="D115" s="425">
        <v>9</v>
      </c>
      <c r="E115" s="425"/>
      <c r="F115" s="425">
        <f>SUM(C115:E115)</f>
        <v>19.869999999999997</v>
      </c>
      <c r="G115" s="712"/>
      <c r="H115" s="455" t="s">
        <v>49</v>
      </c>
      <c r="I115" s="430"/>
      <c r="J115" s="426" t="s">
        <v>392</v>
      </c>
      <c r="K115" s="455"/>
      <c r="L115" s="425"/>
      <c r="M115" s="425"/>
      <c r="N115" s="425"/>
      <c r="O115" s="425"/>
      <c r="P115" s="425">
        <f>SUM(M115:O115)</f>
        <v>0</v>
      </c>
      <c r="Q115" s="711" t="s">
        <v>833</v>
      </c>
      <c r="R115" s="121"/>
    </row>
    <row r="116" spans="1:18" ht="14.25" customHeight="1">
      <c r="A116" s="710"/>
      <c r="B116" s="711"/>
      <c r="C116" s="425"/>
      <c r="D116" s="425"/>
      <c r="E116" s="425"/>
      <c r="F116" s="425"/>
      <c r="G116" s="712"/>
      <c r="H116" s="455" t="s">
        <v>360</v>
      </c>
      <c r="I116" s="430"/>
      <c r="J116" s="426" t="s">
        <v>56</v>
      </c>
      <c r="K116" s="455"/>
      <c r="L116" s="425"/>
      <c r="M116" s="425"/>
      <c r="N116" s="425"/>
      <c r="O116" s="425"/>
      <c r="P116" s="425"/>
      <c r="Q116" s="711"/>
      <c r="R116" s="121"/>
    </row>
    <row r="117" spans="1:18" ht="14.25" customHeight="1">
      <c r="A117" s="710"/>
      <c r="B117" s="711"/>
      <c r="C117" s="425"/>
      <c r="D117" s="425"/>
      <c r="E117" s="425"/>
      <c r="F117" s="425"/>
      <c r="G117" s="712"/>
      <c r="H117" s="455" t="s">
        <v>361</v>
      </c>
      <c r="I117" s="430"/>
      <c r="J117" s="426" t="s">
        <v>56</v>
      </c>
      <c r="K117" s="455"/>
      <c r="L117" s="425"/>
      <c r="M117" s="425"/>
      <c r="N117" s="425"/>
      <c r="O117" s="425"/>
      <c r="P117" s="425"/>
      <c r="Q117" s="711"/>
      <c r="R117" s="121"/>
    </row>
    <row r="118" spans="1:18" ht="14.25" customHeight="1">
      <c r="A118" s="710"/>
      <c r="B118" s="711"/>
      <c r="C118" s="425"/>
      <c r="D118" s="425"/>
      <c r="E118" s="425"/>
      <c r="F118" s="425"/>
      <c r="G118" s="712"/>
      <c r="H118" s="455" t="s">
        <v>376</v>
      </c>
      <c r="I118" s="430"/>
      <c r="J118" s="426" t="s">
        <v>54</v>
      </c>
      <c r="K118" s="455"/>
      <c r="L118" s="425"/>
      <c r="M118" s="425"/>
      <c r="N118" s="425"/>
      <c r="O118" s="425"/>
      <c r="P118" s="425"/>
      <c r="Q118" s="121"/>
      <c r="R118" s="121"/>
    </row>
    <row r="119" spans="1:18" ht="14.25" customHeight="1">
      <c r="A119" s="710"/>
      <c r="B119" s="711"/>
      <c r="C119" s="425"/>
      <c r="D119" s="425"/>
      <c r="E119" s="425"/>
      <c r="F119" s="425"/>
      <c r="G119" s="712"/>
      <c r="H119" s="455" t="s">
        <v>335</v>
      </c>
      <c r="I119" s="430"/>
      <c r="J119" s="426" t="s">
        <v>54</v>
      </c>
      <c r="K119" s="455"/>
      <c r="L119" s="425"/>
      <c r="M119" s="425"/>
      <c r="N119" s="425"/>
      <c r="O119" s="425"/>
      <c r="P119" s="425"/>
      <c r="Q119" s="121"/>
      <c r="R119" s="121"/>
    </row>
    <row r="120" spans="1:18" ht="14.25" customHeight="1">
      <c r="A120" s="710"/>
      <c r="B120" s="711"/>
      <c r="C120" s="431">
        <f>SUM(C115:C119)</f>
        <v>10.87</v>
      </c>
      <c r="D120" s="431">
        <f>SUM(D115:D119)</f>
        <v>9</v>
      </c>
      <c r="E120" s="431">
        <f>SUM(E115:E119)</f>
        <v>0</v>
      </c>
      <c r="F120" s="431">
        <f>SUM(F115:F119)</f>
        <v>19.869999999999997</v>
      </c>
      <c r="G120" s="712"/>
      <c r="H120" s="456" t="s">
        <v>63</v>
      </c>
      <c r="I120" s="433">
        <v>0</v>
      </c>
      <c r="J120" s="426"/>
      <c r="K120" s="455"/>
      <c r="L120" s="425"/>
      <c r="M120" s="431">
        <f>SUM(M115:M119)</f>
        <v>0</v>
      </c>
      <c r="N120" s="431">
        <f>SUM(N115:N119)</f>
        <v>0</v>
      </c>
      <c r="O120" s="431">
        <f>SUM(O115:O119)</f>
        <v>0</v>
      </c>
      <c r="P120" s="431">
        <f>SUM(P115:P119)</f>
        <v>0</v>
      </c>
      <c r="Q120" s="121"/>
      <c r="R120" s="121"/>
    </row>
    <row r="121" spans="1:18" s="440" customFormat="1" ht="15" customHeight="1">
      <c r="A121" s="713">
        <v>22</v>
      </c>
      <c r="B121" s="714" t="s">
        <v>894</v>
      </c>
      <c r="C121" s="434">
        <v>11</v>
      </c>
      <c r="D121" s="434"/>
      <c r="E121" s="434"/>
      <c r="F121" s="434">
        <f>SUM(C121:E121)</f>
        <v>11</v>
      </c>
      <c r="G121" s="715" t="s">
        <v>895</v>
      </c>
      <c r="H121" s="435" t="s">
        <v>49</v>
      </c>
      <c r="I121" s="436">
        <v>19.18</v>
      </c>
      <c r="J121" s="437" t="s">
        <v>57</v>
      </c>
      <c r="K121" s="435"/>
      <c r="L121" s="434"/>
      <c r="M121" s="434">
        <v>11</v>
      </c>
      <c r="N121" s="434"/>
      <c r="O121" s="434"/>
      <c r="P121" s="434">
        <f>SUM(M121:O121)</f>
        <v>11</v>
      </c>
      <c r="Q121" s="714" t="s">
        <v>833</v>
      </c>
      <c r="R121" s="439"/>
    </row>
    <row r="122" spans="1:18" s="440" customFormat="1" ht="15" customHeight="1">
      <c r="A122" s="713"/>
      <c r="B122" s="714"/>
      <c r="C122" s="434"/>
      <c r="D122" s="434"/>
      <c r="E122" s="434"/>
      <c r="F122" s="434"/>
      <c r="G122" s="715"/>
      <c r="H122" s="435" t="s">
        <v>61</v>
      </c>
      <c r="I122" s="436">
        <v>1.29</v>
      </c>
      <c r="J122" s="437" t="s">
        <v>58</v>
      </c>
      <c r="K122" s="435"/>
      <c r="L122" s="434"/>
      <c r="M122" s="434"/>
      <c r="N122" s="434"/>
      <c r="O122" s="434"/>
      <c r="P122" s="434"/>
      <c r="Q122" s="714"/>
      <c r="R122" s="439"/>
    </row>
    <row r="123" spans="1:18" s="440" customFormat="1" ht="15" customHeight="1">
      <c r="A123" s="713"/>
      <c r="B123" s="714"/>
      <c r="C123" s="434"/>
      <c r="D123" s="434"/>
      <c r="E123" s="434"/>
      <c r="F123" s="434"/>
      <c r="G123" s="715"/>
      <c r="H123" s="435" t="s">
        <v>397</v>
      </c>
      <c r="I123" s="436">
        <v>1.94</v>
      </c>
      <c r="J123" s="437" t="s">
        <v>54</v>
      </c>
      <c r="K123" s="435"/>
      <c r="L123" s="434"/>
      <c r="M123" s="434"/>
      <c r="N123" s="434"/>
      <c r="O123" s="434"/>
      <c r="P123" s="434"/>
      <c r="Q123" s="439"/>
      <c r="R123" s="439"/>
    </row>
    <row r="124" spans="1:18" s="440" customFormat="1" ht="15" customHeight="1">
      <c r="A124" s="713"/>
      <c r="B124" s="714"/>
      <c r="C124" s="442">
        <f>SUM(C121:C123)</f>
        <v>11</v>
      </c>
      <c r="D124" s="442">
        <f>SUM(D121:D123)</f>
        <v>0</v>
      </c>
      <c r="E124" s="442">
        <f>SUM(E121:E123)</f>
        <v>0</v>
      </c>
      <c r="F124" s="442">
        <f>SUM(F121:F123)</f>
        <v>11</v>
      </c>
      <c r="G124" s="715"/>
      <c r="H124" s="447" t="s">
        <v>63</v>
      </c>
      <c r="I124" s="444">
        <f>SUM(I121:I123)</f>
        <v>22.41</v>
      </c>
      <c r="J124" s="437"/>
      <c r="K124" s="435"/>
      <c r="L124" s="434"/>
      <c r="M124" s="442">
        <f>SUM(M121:M123)</f>
        <v>11</v>
      </c>
      <c r="N124" s="442">
        <f>SUM(N121:N123)</f>
        <v>0</v>
      </c>
      <c r="O124" s="442">
        <f>SUM(O121:O123)</f>
        <v>0</v>
      </c>
      <c r="P124" s="442">
        <f>SUM(P121:P123)</f>
        <v>11</v>
      </c>
      <c r="Q124" s="439"/>
      <c r="R124" s="439"/>
    </row>
    <row r="125" spans="1:18" s="440" customFormat="1" ht="27" customHeight="1">
      <c r="A125" s="713">
        <v>23</v>
      </c>
      <c r="B125" s="714" t="s">
        <v>896</v>
      </c>
      <c r="C125" s="434">
        <v>8.1</v>
      </c>
      <c r="D125" s="434"/>
      <c r="E125" s="434"/>
      <c r="F125" s="434">
        <f>SUM(C125:E125)</f>
        <v>8.1</v>
      </c>
      <c r="G125" s="715" t="s">
        <v>897</v>
      </c>
      <c r="H125" s="435" t="s">
        <v>49</v>
      </c>
      <c r="I125" s="436">
        <v>19.89</v>
      </c>
      <c r="J125" s="437" t="s">
        <v>74</v>
      </c>
      <c r="K125" s="435"/>
      <c r="L125" s="434"/>
      <c r="M125" s="434">
        <v>8.1</v>
      </c>
      <c r="N125" s="434"/>
      <c r="O125" s="434"/>
      <c r="P125" s="434">
        <f>SUM(M125:O125)</f>
        <v>8.1</v>
      </c>
      <c r="Q125" s="448"/>
      <c r="R125" s="439"/>
    </row>
    <row r="126" spans="1:18" ht="27" customHeight="1">
      <c r="A126" s="713"/>
      <c r="B126" s="714"/>
      <c r="C126" s="442">
        <f>SUM(C125:C125)</f>
        <v>8.1</v>
      </c>
      <c r="D126" s="442">
        <f>SUM(D125:D125)</f>
        <v>0</v>
      </c>
      <c r="E126" s="442">
        <f>SUM(E125:E125)</f>
        <v>0</v>
      </c>
      <c r="F126" s="442">
        <f>SUM(F125:F125)</f>
        <v>8.1</v>
      </c>
      <c r="G126" s="715"/>
      <c r="H126" s="447" t="s">
        <v>63</v>
      </c>
      <c r="I126" s="444">
        <f>SUM(I125:I125)</f>
        <v>19.89</v>
      </c>
      <c r="J126" s="437"/>
      <c r="K126" s="435"/>
      <c r="L126" s="434"/>
      <c r="M126" s="442">
        <f>SUM(M125:M125)</f>
        <v>8.1</v>
      </c>
      <c r="N126" s="442">
        <f>SUM(N125:N125)</f>
        <v>0</v>
      </c>
      <c r="O126" s="442">
        <f>SUM(O125:O125)</f>
        <v>0</v>
      </c>
      <c r="P126" s="442">
        <f>SUM(P125:P125)</f>
        <v>8.1</v>
      </c>
      <c r="Q126" s="121"/>
      <c r="R126" s="121"/>
    </row>
    <row r="127" spans="1:18" s="440" customFormat="1" ht="23.25" customHeight="1">
      <c r="A127" s="713">
        <v>24</v>
      </c>
      <c r="B127" s="714" t="s">
        <v>898</v>
      </c>
      <c r="C127" s="434">
        <v>3.4</v>
      </c>
      <c r="D127" s="434">
        <v>4.6</v>
      </c>
      <c r="E127" s="434"/>
      <c r="F127" s="434">
        <f>SUM(C127:E127)</f>
        <v>8</v>
      </c>
      <c r="G127" s="715" t="s">
        <v>899</v>
      </c>
      <c r="H127" s="435" t="s">
        <v>49</v>
      </c>
      <c r="I127" s="436">
        <v>18.6</v>
      </c>
      <c r="J127" s="437" t="s">
        <v>119</v>
      </c>
      <c r="K127" s="435"/>
      <c r="L127" s="434"/>
      <c r="M127" s="434">
        <v>3.4</v>
      </c>
      <c r="N127" s="434">
        <v>4.6</v>
      </c>
      <c r="O127" s="434"/>
      <c r="P127" s="434">
        <f>SUM(M127:O127)</f>
        <v>8</v>
      </c>
      <c r="Q127" s="448" t="s">
        <v>833</v>
      </c>
      <c r="R127" s="439"/>
    </row>
    <row r="128" spans="1:18" s="440" customFormat="1" ht="23.25" customHeight="1">
      <c r="A128" s="713"/>
      <c r="B128" s="714"/>
      <c r="C128" s="442">
        <f>SUM(C127:C127)</f>
        <v>3.4</v>
      </c>
      <c r="D128" s="442">
        <f>SUM(D127:D127)</f>
        <v>4.6</v>
      </c>
      <c r="E128" s="442">
        <f>SUM(E127:E127)</f>
        <v>0</v>
      </c>
      <c r="F128" s="442">
        <f>SUM(F127:F127)</f>
        <v>8</v>
      </c>
      <c r="G128" s="715"/>
      <c r="H128" s="447" t="s">
        <v>63</v>
      </c>
      <c r="I128" s="444">
        <f>SUM(I127:I127)</f>
        <v>18.6</v>
      </c>
      <c r="J128" s="437"/>
      <c r="K128" s="435"/>
      <c r="L128" s="434"/>
      <c r="M128" s="442">
        <f>SUM(M127:M127)</f>
        <v>3.4</v>
      </c>
      <c r="N128" s="442">
        <f>SUM(N127:N127)</f>
        <v>4.6</v>
      </c>
      <c r="O128" s="442">
        <f>SUM(O127:O127)</f>
        <v>0</v>
      </c>
      <c r="P128" s="442">
        <f>SUM(P127:P127)</f>
        <v>8</v>
      </c>
      <c r="Q128" s="439"/>
      <c r="R128" s="439"/>
    </row>
    <row r="129" spans="1:18" ht="13.5" customHeight="1">
      <c r="A129" s="710">
        <v>25</v>
      </c>
      <c r="B129" s="711" t="s">
        <v>900</v>
      </c>
      <c r="C129" s="425">
        <v>4.57</v>
      </c>
      <c r="D129" s="425">
        <v>1.13</v>
      </c>
      <c r="E129" s="425">
        <v>1.7</v>
      </c>
      <c r="F129" s="425">
        <f>SUM(C129:E129)</f>
        <v>7.4</v>
      </c>
      <c r="G129" s="712"/>
      <c r="H129" s="455" t="s">
        <v>49</v>
      </c>
      <c r="I129" s="430"/>
      <c r="J129" s="426" t="s">
        <v>50</v>
      </c>
      <c r="K129" s="455"/>
      <c r="L129" s="425"/>
      <c r="M129" s="425"/>
      <c r="N129" s="425"/>
      <c r="O129" s="425"/>
      <c r="P129" s="425">
        <f>SUM(M129:O129)</f>
        <v>0</v>
      </c>
      <c r="Q129" s="711" t="s">
        <v>833</v>
      </c>
      <c r="R129" s="121"/>
    </row>
    <row r="130" spans="1:18" ht="13.5" customHeight="1">
      <c r="A130" s="710"/>
      <c r="B130" s="711"/>
      <c r="C130" s="425"/>
      <c r="D130" s="425"/>
      <c r="E130" s="425"/>
      <c r="F130" s="425"/>
      <c r="G130" s="712"/>
      <c r="H130" s="455" t="s">
        <v>360</v>
      </c>
      <c r="I130" s="430"/>
      <c r="J130" s="426" t="s">
        <v>51</v>
      </c>
      <c r="K130" s="455"/>
      <c r="L130" s="425"/>
      <c r="M130" s="425"/>
      <c r="N130" s="425"/>
      <c r="O130" s="425"/>
      <c r="P130" s="425"/>
      <c r="Q130" s="711"/>
      <c r="R130" s="121"/>
    </row>
    <row r="131" spans="1:18" ht="13.5" customHeight="1">
      <c r="A131" s="710"/>
      <c r="B131" s="711"/>
      <c r="C131" s="425"/>
      <c r="D131" s="425"/>
      <c r="E131" s="425"/>
      <c r="F131" s="425"/>
      <c r="G131" s="712"/>
      <c r="H131" s="455" t="s">
        <v>361</v>
      </c>
      <c r="I131" s="430"/>
      <c r="J131" s="426" t="s">
        <v>51</v>
      </c>
      <c r="K131" s="455"/>
      <c r="L131" s="425"/>
      <c r="M131" s="425"/>
      <c r="N131" s="425"/>
      <c r="O131" s="425"/>
      <c r="P131" s="425"/>
      <c r="Q131" s="711"/>
      <c r="R131" s="121"/>
    </row>
    <row r="132" spans="1:18" ht="13.5" customHeight="1">
      <c r="A132" s="710"/>
      <c r="B132" s="711"/>
      <c r="C132" s="425"/>
      <c r="D132" s="425"/>
      <c r="E132" s="425"/>
      <c r="F132" s="425"/>
      <c r="G132" s="712"/>
      <c r="H132" s="455" t="s">
        <v>376</v>
      </c>
      <c r="I132" s="430"/>
      <c r="J132" s="426" t="s">
        <v>52</v>
      </c>
      <c r="K132" s="455"/>
      <c r="L132" s="425"/>
      <c r="M132" s="425"/>
      <c r="N132" s="425"/>
      <c r="O132" s="425"/>
      <c r="P132" s="425"/>
      <c r="Q132" s="121"/>
      <c r="R132" s="121"/>
    </row>
    <row r="133" spans="1:18" ht="13.5" customHeight="1">
      <c r="A133" s="710"/>
      <c r="B133" s="711"/>
      <c r="C133" s="425"/>
      <c r="D133" s="425"/>
      <c r="E133" s="425"/>
      <c r="F133" s="425"/>
      <c r="G133" s="712"/>
      <c r="H133" s="455" t="s">
        <v>335</v>
      </c>
      <c r="I133" s="430"/>
      <c r="J133" s="426" t="s">
        <v>52</v>
      </c>
      <c r="K133" s="455"/>
      <c r="L133" s="425"/>
      <c r="M133" s="425"/>
      <c r="N133" s="425"/>
      <c r="O133" s="425"/>
      <c r="P133" s="425"/>
      <c r="Q133" s="121"/>
      <c r="R133" s="121"/>
    </row>
    <row r="134" spans="1:18" ht="16.5" customHeight="1">
      <c r="A134" s="710"/>
      <c r="B134" s="711"/>
      <c r="C134" s="431">
        <f>SUM(C129:C133)</f>
        <v>4.57</v>
      </c>
      <c r="D134" s="431">
        <f>SUM(D129:D133)</f>
        <v>1.13</v>
      </c>
      <c r="E134" s="431">
        <f>SUM(E129:E133)</f>
        <v>1.7</v>
      </c>
      <c r="F134" s="431">
        <f>SUM(F129:F133)</f>
        <v>7.4</v>
      </c>
      <c r="G134" s="712"/>
      <c r="H134" s="456" t="s">
        <v>63</v>
      </c>
      <c r="I134" s="433">
        <v>0</v>
      </c>
      <c r="J134" s="426"/>
      <c r="K134" s="455"/>
      <c r="L134" s="425"/>
      <c r="M134" s="431">
        <f>SUM(M129:M133)</f>
        <v>0</v>
      </c>
      <c r="N134" s="431">
        <f>SUM(N129:N133)</f>
        <v>0</v>
      </c>
      <c r="O134" s="431">
        <f>SUM(O129:O133)</f>
        <v>0</v>
      </c>
      <c r="P134" s="431">
        <f>SUM(P129:P133)</f>
        <v>0</v>
      </c>
      <c r="Q134" s="121"/>
      <c r="R134" s="121"/>
    </row>
    <row r="135" spans="1:18" s="440" customFormat="1" ht="16.5" customHeight="1">
      <c r="A135" s="713">
        <v>26</v>
      </c>
      <c r="B135" s="714" t="s">
        <v>901</v>
      </c>
      <c r="C135" s="434">
        <v>10.1</v>
      </c>
      <c r="D135" s="434"/>
      <c r="E135" s="434"/>
      <c r="F135" s="434">
        <f>SUM(C135:E135)</f>
        <v>10.1</v>
      </c>
      <c r="G135" s="715" t="s">
        <v>902</v>
      </c>
      <c r="H135" s="435" t="s">
        <v>49</v>
      </c>
      <c r="I135" s="436">
        <v>66.52</v>
      </c>
      <c r="J135" s="437" t="s">
        <v>392</v>
      </c>
      <c r="K135" s="435"/>
      <c r="L135" s="434"/>
      <c r="M135" s="434">
        <v>10.1</v>
      </c>
      <c r="N135" s="434"/>
      <c r="O135" s="434"/>
      <c r="P135" s="434">
        <f>SUM(M135:O135)</f>
        <v>10.1</v>
      </c>
      <c r="Q135" s="714" t="s">
        <v>833</v>
      </c>
      <c r="R135" s="439"/>
    </row>
    <row r="136" spans="1:18" s="440" customFormat="1" ht="16.5" customHeight="1">
      <c r="A136" s="713"/>
      <c r="B136" s="714"/>
      <c r="C136" s="434"/>
      <c r="D136" s="434"/>
      <c r="E136" s="434"/>
      <c r="F136" s="434"/>
      <c r="G136" s="715"/>
      <c r="H136" s="435" t="s">
        <v>396</v>
      </c>
      <c r="I136" s="436">
        <v>6.15</v>
      </c>
      <c r="J136" s="437" t="s">
        <v>56</v>
      </c>
      <c r="K136" s="435"/>
      <c r="L136" s="434"/>
      <c r="M136" s="434"/>
      <c r="N136" s="434"/>
      <c r="O136" s="434"/>
      <c r="P136" s="434"/>
      <c r="Q136" s="714"/>
      <c r="R136" s="439"/>
    </row>
    <row r="137" spans="1:18" s="440" customFormat="1" ht="16.5" customHeight="1">
      <c r="A137" s="713"/>
      <c r="B137" s="714"/>
      <c r="C137" s="434"/>
      <c r="D137" s="434"/>
      <c r="E137" s="434"/>
      <c r="F137" s="434"/>
      <c r="G137" s="715"/>
      <c r="H137" s="435" t="s">
        <v>62</v>
      </c>
      <c r="I137" s="436">
        <v>5.75</v>
      </c>
      <c r="J137" s="437" t="s">
        <v>54</v>
      </c>
      <c r="K137" s="435"/>
      <c r="L137" s="434"/>
      <c r="M137" s="434"/>
      <c r="N137" s="434"/>
      <c r="O137" s="434"/>
      <c r="P137" s="434"/>
      <c r="Q137" s="439"/>
      <c r="R137" s="439"/>
    </row>
    <row r="138" spans="1:18" s="440" customFormat="1" ht="16.5" customHeight="1">
      <c r="A138" s="713"/>
      <c r="B138" s="714"/>
      <c r="C138" s="442">
        <f>SUM(C135:C137)</f>
        <v>10.1</v>
      </c>
      <c r="D138" s="442">
        <f>SUM(D135:D137)</f>
        <v>0</v>
      </c>
      <c r="E138" s="442">
        <f>SUM(E135:E137)</f>
        <v>0</v>
      </c>
      <c r="F138" s="442">
        <f>SUM(F135:F137)</f>
        <v>10.1</v>
      </c>
      <c r="G138" s="715"/>
      <c r="H138" s="447" t="s">
        <v>63</v>
      </c>
      <c r="I138" s="444">
        <f>SUM(I135:I137)</f>
        <v>78.42</v>
      </c>
      <c r="J138" s="437"/>
      <c r="K138" s="435"/>
      <c r="L138" s="434"/>
      <c r="M138" s="442">
        <f>SUM(M135:M137)</f>
        <v>10.1</v>
      </c>
      <c r="N138" s="442">
        <f>SUM(N135:N137)</f>
        <v>0</v>
      </c>
      <c r="O138" s="442">
        <f>SUM(O135:O137)</f>
        <v>0</v>
      </c>
      <c r="P138" s="442">
        <f>SUM(P135:P137)</f>
        <v>10.1</v>
      </c>
      <c r="Q138" s="439"/>
      <c r="R138" s="439"/>
    </row>
    <row r="139" spans="1:18" s="440" customFormat="1" ht="18.75" customHeight="1">
      <c r="A139" s="708" t="s">
        <v>903</v>
      </c>
      <c r="B139" s="708"/>
      <c r="C139" s="457">
        <f>SUM(C12,C19,C25,C30,C38,C44,C49,C58,C62,C66,C72,C77,C81,C85,C90,C94,C100,C110,C114,C120,C124,C126,C128,C106,C134,C138)</f>
        <v>244.1</v>
      </c>
      <c r="D139" s="457">
        <f>SUM(D12,D19,D25,D30,D38,D44,D49,D58,D62,D66,D72,D77,D81,D85,D90,D94,D100,D110,D114,D120,D124,D126,D128,D106,D134,D138)</f>
        <v>65.5</v>
      </c>
      <c r="E139" s="457">
        <f>SUM(E12,E19,E25,E30,E38,E44,E49,E58,E62,E66,E72,E77,E81,E85,E90,E94,E100,E110,E114,E120,E124,E126,E128,E106,E134,E138)</f>
        <v>88.9</v>
      </c>
      <c r="F139" s="457">
        <f>SUM(F12,F19,F25,F30,F38,F44,F49,F58,F62,F66,F72,F77,F81,F85,F90,F94,F100,F110,F114,F120,F124,F126,F128,F106,F134,F138)</f>
        <v>398.50000000000006</v>
      </c>
      <c r="G139" s="458"/>
      <c r="H139" s="458"/>
      <c r="I139" s="457">
        <f>SUM(I12,I19,I25,I30,I38,I44,I49,I58,I62,I66,I72,I77,I81,I85,I90,I94,I100,I110,I114,I120,I124,I126,I128,I106,I134,I138)</f>
        <v>3339.7799999999993</v>
      </c>
      <c r="J139" s="459"/>
      <c r="K139" s="458"/>
      <c r="L139" s="457">
        <f>SUM(L12,L19,L25,L30,L38,L44,L49,L58,L62,L66,L72,L77,L81,L85,L90,L94,L100,L110,L114,L120,L124,L126,L128,L106,L134,L138)</f>
        <v>865.72</v>
      </c>
      <c r="M139" s="457">
        <f>SUM(M12,M19,M25,M30,M38,M44,M49,M58,M62,M66,M72,M77,M81,M85,M90,M94,M100,M110,M114,M120,M124,M126,M128,M106,M134,M138)</f>
        <v>201.66</v>
      </c>
      <c r="N139" s="457">
        <f>SUM(N12,N19,N25,N30,N38,N44,N49,N58,N62,N66,N72,N77,N81,N85,N90,N94,N100,N110,N114,N120,N124,N126,N128,N106,N134,N138)</f>
        <v>55.370000000000005</v>
      </c>
      <c r="O139" s="457">
        <f>SUM(O12,O19,O25,O30,O38,O44,O49,O58,O62,O66,O72,O77,O81,O85,O90,O94,O100,O110,O114,O120,O124,O126,O128,O106,O134,O138)</f>
        <v>87.2</v>
      </c>
      <c r="P139" s="457">
        <f>SUM(P12,P19,P25,P30,P38,P44,P49,P58,P62,P66,P72,P77,P81,P85,P90,P94,P100,P110,P114,P120,P124,P126,P128,P106,P134,P138)</f>
        <v>344.2300000000001</v>
      </c>
      <c r="Q139" s="460"/>
      <c r="R139" s="446"/>
    </row>
    <row r="140" spans="1:2" ht="18">
      <c r="A140" s="709" t="s">
        <v>904</v>
      </c>
      <c r="B140" s="709"/>
    </row>
    <row r="141" spans="1:17" s="469" customFormat="1" ht="24.75" customHeight="1">
      <c r="A141" s="696">
        <v>1</v>
      </c>
      <c r="B141" s="697" t="s">
        <v>905</v>
      </c>
      <c r="C141" s="467">
        <v>1.42</v>
      </c>
      <c r="D141" s="467"/>
      <c r="E141" s="467"/>
      <c r="F141" s="467">
        <f>SUM(C141:E141)</f>
        <v>1.42</v>
      </c>
      <c r="G141" s="698" t="s">
        <v>906</v>
      </c>
      <c r="H141" s="467" t="s">
        <v>49</v>
      </c>
      <c r="I141" s="467">
        <v>3.27</v>
      </c>
      <c r="J141" s="467" t="s">
        <v>873</v>
      </c>
      <c r="K141" s="465" t="s">
        <v>59</v>
      </c>
      <c r="L141" s="468">
        <v>2.5</v>
      </c>
      <c r="M141" s="467">
        <v>0.77</v>
      </c>
      <c r="N141" s="467"/>
      <c r="O141" s="467"/>
      <c r="P141" s="467">
        <f>SUM(M141:O141)</f>
        <v>0.77</v>
      </c>
      <c r="Q141" s="466"/>
    </row>
    <row r="142" spans="1:17" s="469" customFormat="1" ht="24.75" customHeight="1">
      <c r="A142" s="696"/>
      <c r="B142" s="697"/>
      <c r="C142" s="467"/>
      <c r="D142" s="467"/>
      <c r="E142" s="467"/>
      <c r="F142" s="467"/>
      <c r="G142" s="698"/>
      <c r="H142" s="467" t="s">
        <v>429</v>
      </c>
      <c r="I142" s="467">
        <v>0.24</v>
      </c>
      <c r="J142" s="467" t="s">
        <v>69</v>
      </c>
      <c r="K142" s="465"/>
      <c r="L142" s="467"/>
      <c r="M142" s="467">
        <v>0.24</v>
      </c>
      <c r="N142" s="467"/>
      <c r="O142" s="467"/>
      <c r="P142" s="467">
        <f>SUM(M142:O142)</f>
        <v>0.24</v>
      </c>
      <c r="Q142" s="466"/>
    </row>
    <row r="143" spans="1:17" s="469" customFormat="1" ht="24.75" customHeight="1">
      <c r="A143" s="696"/>
      <c r="B143" s="697"/>
      <c r="C143" s="467"/>
      <c r="D143" s="467"/>
      <c r="E143" s="467"/>
      <c r="F143" s="467"/>
      <c r="G143" s="698"/>
      <c r="H143" s="467" t="s">
        <v>430</v>
      </c>
      <c r="I143" s="467">
        <v>0.41</v>
      </c>
      <c r="J143" s="467" t="s">
        <v>364</v>
      </c>
      <c r="K143" s="465"/>
      <c r="L143" s="467"/>
      <c r="M143" s="467">
        <v>0.41</v>
      </c>
      <c r="N143" s="467"/>
      <c r="O143" s="467"/>
      <c r="P143" s="467">
        <f>SUM(M143:O143)</f>
        <v>0.41</v>
      </c>
      <c r="Q143" s="466"/>
    </row>
    <row r="144" spans="1:17" s="473" customFormat="1" ht="14.25">
      <c r="A144" s="696"/>
      <c r="B144" s="697"/>
      <c r="C144" s="470">
        <f>SUM(C141:C143)</f>
        <v>1.42</v>
      </c>
      <c r="D144" s="470">
        <f>SUM(D141:D143)</f>
        <v>0</v>
      </c>
      <c r="E144" s="470">
        <f>SUM(E141:E143)</f>
        <v>0</v>
      </c>
      <c r="F144" s="470">
        <f>SUM(F141:F143)</f>
        <v>1.42</v>
      </c>
      <c r="G144" s="471"/>
      <c r="H144" s="471" t="s">
        <v>63</v>
      </c>
      <c r="I144" s="470">
        <f>SUM(I141:I143)</f>
        <v>3.92</v>
      </c>
      <c r="J144" s="470"/>
      <c r="K144" s="470"/>
      <c r="L144" s="470">
        <f>SUM(L141:L143)</f>
        <v>2.5</v>
      </c>
      <c r="M144" s="470">
        <f>SUM(M141:M143)</f>
        <v>1.42</v>
      </c>
      <c r="N144" s="470">
        <f>SUM(N141:N143)</f>
        <v>0</v>
      </c>
      <c r="O144" s="470">
        <f>SUM(O141:O143)</f>
        <v>0</v>
      </c>
      <c r="P144" s="470">
        <f>SUM(P141:P143)</f>
        <v>1.42</v>
      </c>
      <c r="Q144" s="472"/>
    </row>
    <row r="145" spans="1:17" s="469" customFormat="1" ht="21.75" customHeight="1">
      <c r="A145" s="696">
        <v>2</v>
      </c>
      <c r="B145" s="697" t="s">
        <v>907</v>
      </c>
      <c r="C145" s="467">
        <v>1.42</v>
      </c>
      <c r="D145" s="467"/>
      <c r="E145" s="467"/>
      <c r="F145" s="467">
        <f>SUM(C145:E145)</f>
        <v>1.42</v>
      </c>
      <c r="G145" s="698" t="s">
        <v>908</v>
      </c>
      <c r="H145" s="467" t="s">
        <v>49</v>
      </c>
      <c r="I145" s="467">
        <v>3.27</v>
      </c>
      <c r="J145" s="467" t="s">
        <v>873</v>
      </c>
      <c r="K145" s="465" t="s">
        <v>59</v>
      </c>
      <c r="L145" s="468">
        <v>2.5</v>
      </c>
      <c r="M145" s="467">
        <v>0.77</v>
      </c>
      <c r="N145" s="467"/>
      <c r="O145" s="467"/>
      <c r="P145" s="467">
        <f>SUM(M145:O145)</f>
        <v>0.77</v>
      </c>
      <c r="Q145" s="466"/>
    </row>
    <row r="146" spans="1:17" s="469" customFormat="1" ht="21.75" customHeight="1">
      <c r="A146" s="696"/>
      <c r="B146" s="697"/>
      <c r="C146" s="467"/>
      <c r="D146" s="467"/>
      <c r="E146" s="467"/>
      <c r="F146" s="467"/>
      <c r="G146" s="698"/>
      <c r="H146" s="467" t="s">
        <v>429</v>
      </c>
      <c r="I146" s="467">
        <v>0.24</v>
      </c>
      <c r="J146" s="467" t="s">
        <v>69</v>
      </c>
      <c r="K146" s="465"/>
      <c r="L146" s="467"/>
      <c r="M146" s="467">
        <v>0.24</v>
      </c>
      <c r="N146" s="467"/>
      <c r="O146" s="467"/>
      <c r="P146" s="467">
        <f>SUM(M146:O146)</f>
        <v>0.24</v>
      </c>
      <c r="Q146" s="466"/>
    </row>
    <row r="147" spans="1:17" s="469" customFormat="1" ht="21.75" customHeight="1">
      <c r="A147" s="696"/>
      <c r="B147" s="697"/>
      <c r="C147" s="467"/>
      <c r="D147" s="467"/>
      <c r="E147" s="467"/>
      <c r="F147" s="467"/>
      <c r="G147" s="698"/>
      <c r="H147" s="467" t="s">
        <v>430</v>
      </c>
      <c r="I147" s="467">
        <v>0.41</v>
      </c>
      <c r="J147" s="467" t="s">
        <v>364</v>
      </c>
      <c r="K147" s="465"/>
      <c r="L147" s="467"/>
      <c r="M147" s="467">
        <v>0.41</v>
      </c>
      <c r="N147" s="467"/>
      <c r="O147" s="467"/>
      <c r="P147" s="467">
        <f>SUM(M147:O147)</f>
        <v>0.41</v>
      </c>
      <c r="Q147" s="466"/>
    </row>
    <row r="148" spans="1:17" s="473" customFormat="1" ht="21.75" customHeight="1">
      <c r="A148" s="696"/>
      <c r="B148" s="697"/>
      <c r="C148" s="470">
        <f>SUM(C145:C147)</f>
        <v>1.42</v>
      </c>
      <c r="D148" s="470">
        <f>SUM(D145:D147)</f>
        <v>0</v>
      </c>
      <c r="E148" s="470">
        <f>SUM(E145:E147)</f>
        <v>0</v>
      </c>
      <c r="F148" s="470">
        <f>SUM(F145:F147)</f>
        <v>1.42</v>
      </c>
      <c r="G148" s="471"/>
      <c r="H148" s="471" t="s">
        <v>63</v>
      </c>
      <c r="I148" s="470">
        <f>SUM(I145:I147)</f>
        <v>3.92</v>
      </c>
      <c r="J148" s="470"/>
      <c r="K148" s="470"/>
      <c r="L148" s="470">
        <f>SUM(L145:L147)</f>
        <v>2.5</v>
      </c>
      <c r="M148" s="470">
        <f>SUM(M145:M147)</f>
        <v>1.42</v>
      </c>
      <c r="N148" s="470">
        <f>SUM(N145:N147)</f>
        <v>0</v>
      </c>
      <c r="O148" s="470">
        <f>SUM(O145:O147)</f>
        <v>0</v>
      </c>
      <c r="P148" s="470">
        <f>SUM(P145:P147)</f>
        <v>1.42</v>
      </c>
      <c r="Q148" s="472"/>
    </row>
    <row r="149" spans="1:17" s="469" customFormat="1" ht="18.75" customHeight="1">
      <c r="A149" s="696">
        <v>3</v>
      </c>
      <c r="B149" s="697" t="s">
        <v>909</v>
      </c>
      <c r="C149" s="467">
        <v>2.22</v>
      </c>
      <c r="D149" s="467"/>
      <c r="E149" s="467"/>
      <c r="F149" s="467">
        <f>SUM(C149:E149)</f>
        <v>2.22</v>
      </c>
      <c r="G149" s="698" t="s">
        <v>910</v>
      </c>
      <c r="H149" s="467" t="s">
        <v>49</v>
      </c>
      <c r="I149" s="468">
        <v>3.5</v>
      </c>
      <c r="J149" s="467" t="s">
        <v>873</v>
      </c>
      <c r="K149" s="465" t="s">
        <v>59</v>
      </c>
      <c r="L149" s="468">
        <v>2.5</v>
      </c>
      <c r="M149" s="468">
        <v>1</v>
      </c>
      <c r="N149" s="467"/>
      <c r="O149" s="467"/>
      <c r="P149" s="468">
        <f>SUM(M149:O149)</f>
        <v>1</v>
      </c>
      <c r="Q149" s="466"/>
    </row>
    <row r="150" spans="1:17" s="469" customFormat="1" ht="18.75" customHeight="1">
      <c r="A150" s="696"/>
      <c r="B150" s="697"/>
      <c r="C150" s="467"/>
      <c r="D150" s="467"/>
      <c r="E150" s="467"/>
      <c r="F150" s="467"/>
      <c r="G150" s="698"/>
      <c r="H150" s="467" t="s">
        <v>911</v>
      </c>
      <c r="I150" s="467">
        <v>0.35</v>
      </c>
      <c r="J150" s="467" t="s">
        <v>69</v>
      </c>
      <c r="K150" s="465"/>
      <c r="L150" s="467"/>
      <c r="M150" s="467">
        <v>0.35</v>
      </c>
      <c r="N150" s="467"/>
      <c r="O150" s="467"/>
      <c r="P150" s="467">
        <f>SUM(M150:O150)</f>
        <v>0.35</v>
      </c>
      <c r="Q150" s="466"/>
    </row>
    <row r="151" spans="1:17" s="469" customFormat="1" ht="18.75" customHeight="1">
      <c r="A151" s="696"/>
      <c r="B151" s="697"/>
      <c r="C151" s="467"/>
      <c r="D151" s="467"/>
      <c r="E151" s="467"/>
      <c r="F151" s="467"/>
      <c r="G151" s="698"/>
      <c r="H151" s="467" t="s">
        <v>492</v>
      </c>
      <c r="I151" s="467">
        <v>0.35</v>
      </c>
      <c r="J151" s="467" t="s">
        <v>364</v>
      </c>
      <c r="K151" s="465"/>
      <c r="L151" s="467"/>
      <c r="M151" s="467">
        <v>0.35</v>
      </c>
      <c r="N151" s="467"/>
      <c r="O151" s="467"/>
      <c r="P151" s="467">
        <f>SUM(M151:O151)</f>
        <v>0.35</v>
      </c>
      <c r="Q151" s="466"/>
    </row>
    <row r="152" spans="1:17" s="469" customFormat="1" ht="18.75" customHeight="1">
      <c r="A152" s="696"/>
      <c r="B152" s="697"/>
      <c r="C152" s="467"/>
      <c r="D152" s="467"/>
      <c r="E152" s="467"/>
      <c r="F152" s="467"/>
      <c r="G152" s="467"/>
      <c r="H152" s="467" t="s">
        <v>493</v>
      </c>
      <c r="I152" s="467">
        <v>0.52</v>
      </c>
      <c r="J152" s="467" t="s">
        <v>364</v>
      </c>
      <c r="K152" s="465"/>
      <c r="L152" s="467"/>
      <c r="M152" s="467">
        <v>0.52</v>
      </c>
      <c r="N152" s="467"/>
      <c r="O152" s="467"/>
      <c r="P152" s="467">
        <f>SUM(M152:O152)</f>
        <v>0.52</v>
      </c>
      <c r="Q152" s="466"/>
    </row>
    <row r="153" spans="1:17" s="473" customFormat="1" ht="14.25">
      <c r="A153" s="696"/>
      <c r="B153" s="697"/>
      <c r="C153" s="470">
        <f>SUM(C149:C151)</f>
        <v>2.22</v>
      </c>
      <c r="D153" s="470">
        <f>SUM(D149:D151)</f>
        <v>0</v>
      </c>
      <c r="E153" s="470">
        <f>SUM(E149:E151)</f>
        <v>0</v>
      </c>
      <c r="F153" s="470">
        <f>SUM(F149:F151)</f>
        <v>2.22</v>
      </c>
      <c r="G153" s="471"/>
      <c r="H153" s="471" t="s">
        <v>63</v>
      </c>
      <c r="I153" s="470">
        <f>SUM(I149:I152)</f>
        <v>4.720000000000001</v>
      </c>
      <c r="J153" s="470"/>
      <c r="K153" s="470"/>
      <c r="L153" s="470">
        <f>SUM(L149:L151)</f>
        <v>2.5</v>
      </c>
      <c r="M153" s="470">
        <f>SUM(M149:M152)</f>
        <v>2.22</v>
      </c>
      <c r="N153" s="470">
        <f>SUM(N149:N151)</f>
        <v>0</v>
      </c>
      <c r="O153" s="470">
        <f>SUM(O149:O151)</f>
        <v>0</v>
      </c>
      <c r="P153" s="470">
        <f>SUM(P149:P152)</f>
        <v>2.22</v>
      </c>
      <c r="Q153" s="472"/>
    </row>
    <row r="154" spans="1:17" s="469" customFormat="1" ht="14.25" customHeight="1">
      <c r="A154" s="696">
        <v>4</v>
      </c>
      <c r="B154" s="697" t="s">
        <v>912</v>
      </c>
      <c r="C154" s="467">
        <v>2.39</v>
      </c>
      <c r="D154" s="467"/>
      <c r="E154" s="467"/>
      <c r="F154" s="467">
        <f>SUM(C154:E154)</f>
        <v>2.39</v>
      </c>
      <c r="G154" s="698" t="s">
        <v>913</v>
      </c>
      <c r="H154" s="467" t="s">
        <v>49</v>
      </c>
      <c r="I154" s="468">
        <v>3.63</v>
      </c>
      <c r="J154" s="467" t="s">
        <v>873</v>
      </c>
      <c r="K154" s="465" t="s">
        <v>59</v>
      </c>
      <c r="L154" s="468">
        <v>2.5</v>
      </c>
      <c r="M154" s="467">
        <v>1.13</v>
      </c>
      <c r="N154" s="467"/>
      <c r="O154" s="467"/>
      <c r="P154" s="467">
        <f>SUM(M154:O154)</f>
        <v>1.13</v>
      </c>
      <c r="Q154" s="466"/>
    </row>
    <row r="155" spans="1:17" s="469" customFormat="1" ht="24.75" customHeight="1">
      <c r="A155" s="696"/>
      <c r="B155" s="697"/>
      <c r="C155" s="467"/>
      <c r="D155" s="467"/>
      <c r="E155" s="467"/>
      <c r="F155" s="467"/>
      <c r="G155" s="698"/>
      <c r="H155" s="467" t="s">
        <v>911</v>
      </c>
      <c r="I155" s="467">
        <v>0.36</v>
      </c>
      <c r="J155" s="467" t="s">
        <v>69</v>
      </c>
      <c r="K155" s="465"/>
      <c r="L155" s="467"/>
      <c r="M155" s="467">
        <v>0.36</v>
      </c>
      <c r="N155" s="467"/>
      <c r="O155" s="467"/>
      <c r="P155" s="467">
        <f>SUM(M155:O155)</f>
        <v>0.36</v>
      </c>
      <c r="Q155" s="466"/>
    </row>
    <row r="156" spans="1:17" s="469" customFormat="1" ht="24.75" customHeight="1">
      <c r="A156" s="696"/>
      <c r="B156" s="697"/>
      <c r="C156" s="467"/>
      <c r="D156" s="467"/>
      <c r="E156" s="467"/>
      <c r="F156" s="467"/>
      <c r="G156" s="698"/>
      <c r="H156" s="467" t="s">
        <v>492</v>
      </c>
      <c r="I156" s="467">
        <v>0.36</v>
      </c>
      <c r="J156" s="467" t="s">
        <v>364</v>
      </c>
      <c r="K156" s="465"/>
      <c r="L156" s="467"/>
      <c r="M156" s="467">
        <v>0.36</v>
      </c>
      <c r="N156" s="467"/>
      <c r="O156" s="467"/>
      <c r="P156" s="467">
        <f>SUM(M156:O156)</f>
        <v>0.36</v>
      </c>
      <c r="Q156" s="466"/>
    </row>
    <row r="157" spans="1:17" s="469" customFormat="1" ht="24.75" customHeight="1">
      <c r="A157" s="696"/>
      <c r="B157" s="697"/>
      <c r="C157" s="467"/>
      <c r="D157" s="467"/>
      <c r="E157" s="467"/>
      <c r="F157" s="467"/>
      <c r="G157" s="698"/>
      <c r="H157" s="467" t="s">
        <v>493</v>
      </c>
      <c r="I157" s="467">
        <v>0.54</v>
      </c>
      <c r="J157" s="467" t="s">
        <v>364</v>
      </c>
      <c r="K157" s="465"/>
      <c r="L157" s="467"/>
      <c r="M157" s="467">
        <v>0.54</v>
      </c>
      <c r="N157" s="467"/>
      <c r="O157" s="467"/>
      <c r="P157" s="467">
        <f>SUM(M157:O157)</f>
        <v>0.54</v>
      </c>
      <c r="Q157" s="466"/>
    </row>
    <row r="158" spans="1:17" s="473" customFormat="1" ht="24.75" customHeight="1">
      <c r="A158" s="696"/>
      <c r="B158" s="697"/>
      <c r="C158" s="470">
        <f>SUM(C154:C156)</f>
        <v>2.39</v>
      </c>
      <c r="D158" s="470">
        <f>SUM(D154:D156)</f>
        <v>0</v>
      </c>
      <c r="E158" s="470">
        <f>SUM(E154:E156)</f>
        <v>0</v>
      </c>
      <c r="F158" s="470">
        <f>SUM(F154:F156)</f>
        <v>2.39</v>
      </c>
      <c r="G158" s="471"/>
      <c r="H158" s="471" t="s">
        <v>63</v>
      </c>
      <c r="I158" s="470">
        <f>SUM(I154:I157)</f>
        <v>4.89</v>
      </c>
      <c r="J158" s="470"/>
      <c r="K158" s="470"/>
      <c r="L158" s="470">
        <f>SUM(L154:L156)</f>
        <v>2.5</v>
      </c>
      <c r="M158" s="470">
        <f>SUM(M154:M157)</f>
        <v>2.3899999999999997</v>
      </c>
      <c r="N158" s="470">
        <f>SUM(N154:N156)</f>
        <v>0</v>
      </c>
      <c r="O158" s="470">
        <f>SUM(O154:O156)</f>
        <v>0</v>
      </c>
      <c r="P158" s="470">
        <f>SUM(P154:P157)</f>
        <v>2.3899999999999997</v>
      </c>
      <c r="Q158" s="472"/>
    </row>
    <row r="159" spans="1:17" s="473" customFormat="1" ht="14.25">
      <c r="A159" s="704" t="s">
        <v>914</v>
      </c>
      <c r="B159" s="704"/>
      <c r="C159" s="470">
        <f>SUM(C144,C148,C153,C158)</f>
        <v>7.450000000000001</v>
      </c>
      <c r="D159" s="470">
        <f>SUM(D144,D148,D153,D158)</f>
        <v>0</v>
      </c>
      <c r="E159" s="470">
        <f>SUM(E144,E148,E153,E158)</f>
        <v>0</v>
      </c>
      <c r="F159" s="470">
        <f>SUM(F144,F148,F153,F158)</f>
        <v>7.450000000000001</v>
      </c>
      <c r="G159" s="471"/>
      <c r="H159" s="471"/>
      <c r="I159" s="470">
        <f>SUM(I144,I148,I153,I158)</f>
        <v>17.45</v>
      </c>
      <c r="J159" s="470"/>
      <c r="K159" s="470"/>
      <c r="L159" s="470">
        <f>SUM(L144,L148,L153,L158)</f>
        <v>10</v>
      </c>
      <c r="M159" s="470">
        <f>SUM(M144,M148,M153,M158)</f>
        <v>7.45</v>
      </c>
      <c r="N159" s="470">
        <f>SUM(N144,N148,N153,N158)</f>
        <v>0</v>
      </c>
      <c r="O159" s="470">
        <f>SUM(O144,O148,O153,O158)</f>
        <v>0</v>
      </c>
      <c r="P159" s="470">
        <f>SUM(P144,P148,P153,P158)</f>
        <v>7.45</v>
      </c>
      <c r="Q159" s="472"/>
    </row>
    <row r="160" spans="1:17" s="469" customFormat="1" ht="21.75" customHeight="1">
      <c r="A160" s="696">
        <v>5</v>
      </c>
      <c r="B160" s="697" t="s">
        <v>915</v>
      </c>
      <c r="C160" s="467">
        <v>0.31</v>
      </c>
      <c r="D160" s="467"/>
      <c r="E160" s="467"/>
      <c r="F160" s="467">
        <f>SUM(C160:E160)</f>
        <v>0.31</v>
      </c>
      <c r="G160" s="698" t="s">
        <v>916</v>
      </c>
      <c r="H160" s="467" t="s">
        <v>49</v>
      </c>
      <c r="I160" s="467">
        <v>2.81</v>
      </c>
      <c r="J160" s="467" t="s">
        <v>140</v>
      </c>
      <c r="K160" s="465" t="s">
        <v>59</v>
      </c>
      <c r="L160" s="468">
        <v>2.5</v>
      </c>
      <c r="M160" s="467">
        <v>0.31</v>
      </c>
      <c r="N160" s="467"/>
      <c r="O160" s="467"/>
      <c r="P160" s="467">
        <f>SUM(M160:O160)</f>
        <v>0.31</v>
      </c>
      <c r="Q160" s="466"/>
    </row>
    <row r="161" spans="1:17" s="469" customFormat="1" ht="14.25">
      <c r="A161" s="696"/>
      <c r="B161" s="697"/>
      <c r="C161" s="467"/>
      <c r="D161" s="467"/>
      <c r="E161" s="467"/>
      <c r="F161" s="467"/>
      <c r="G161" s="698"/>
      <c r="H161" s="467" t="s">
        <v>61</v>
      </c>
      <c r="I161" s="467">
        <v>0.41</v>
      </c>
      <c r="J161" s="467" t="s">
        <v>69</v>
      </c>
      <c r="K161" s="465" t="s">
        <v>174</v>
      </c>
      <c r="L161" s="467">
        <v>0.41</v>
      </c>
      <c r="M161" s="467"/>
      <c r="N161" s="467"/>
      <c r="O161" s="467"/>
      <c r="P161" s="467"/>
      <c r="Q161" s="466"/>
    </row>
    <row r="162" spans="1:17" s="469" customFormat="1" ht="14.25">
      <c r="A162" s="696"/>
      <c r="B162" s="697"/>
      <c r="C162" s="467"/>
      <c r="D162" s="467"/>
      <c r="E162" s="467"/>
      <c r="F162" s="467"/>
      <c r="G162" s="698"/>
      <c r="H162" s="467" t="s">
        <v>62</v>
      </c>
      <c r="I162" s="467">
        <v>0.53</v>
      </c>
      <c r="J162" s="467" t="s">
        <v>364</v>
      </c>
      <c r="K162" s="465" t="s">
        <v>174</v>
      </c>
      <c r="L162" s="467">
        <v>0.53</v>
      </c>
      <c r="M162" s="467"/>
      <c r="N162" s="467"/>
      <c r="O162" s="467"/>
      <c r="P162" s="467"/>
      <c r="Q162" s="466"/>
    </row>
    <row r="163" spans="1:17" s="473" customFormat="1" ht="14.25">
      <c r="A163" s="696"/>
      <c r="B163" s="697"/>
      <c r="C163" s="470">
        <f>SUM(C160:C162)</f>
        <v>0.31</v>
      </c>
      <c r="D163" s="470">
        <f>SUM(D160:D162)</f>
        <v>0</v>
      </c>
      <c r="E163" s="470">
        <f>SUM(E160:E162)</f>
        <v>0</v>
      </c>
      <c r="F163" s="470">
        <f>SUM(F160:F162)</f>
        <v>0.31</v>
      </c>
      <c r="G163" s="471"/>
      <c r="H163" s="471" t="s">
        <v>63</v>
      </c>
      <c r="I163" s="470">
        <f>SUM(I160:I162)</f>
        <v>3.75</v>
      </c>
      <c r="J163" s="470"/>
      <c r="K163" s="470"/>
      <c r="L163" s="470">
        <f>SUM(L160:L162)</f>
        <v>3.4400000000000004</v>
      </c>
      <c r="M163" s="470">
        <f>SUM(M160:M162)</f>
        <v>0.31</v>
      </c>
      <c r="N163" s="470">
        <f>SUM(N160:N162)</f>
        <v>0</v>
      </c>
      <c r="O163" s="470">
        <f>SUM(O160:O162)</f>
        <v>0</v>
      </c>
      <c r="P163" s="470">
        <f>SUM(P160:P162)</f>
        <v>0.31</v>
      </c>
      <c r="Q163" s="472"/>
    </row>
    <row r="164" spans="1:17" s="469" customFormat="1" ht="24.75" customHeight="1">
      <c r="A164" s="696">
        <v>6</v>
      </c>
      <c r="B164" s="697" t="s">
        <v>917</v>
      </c>
      <c r="C164" s="467">
        <v>0.44</v>
      </c>
      <c r="D164" s="467"/>
      <c r="E164" s="467"/>
      <c r="F164" s="467">
        <f>SUM(C164:E164)</f>
        <v>0.44</v>
      </c>
      <c r="G164" s="698" t="s">
        <v>916</v>
      </c>
      <c r="H164" s="467" t="s">
        <v>49</v>
      </c>
      <c r="I164" s="467">
        <v>2.94</v>
      </c>
      <c r="J164" s="467" t="s">
        <v>140</v>
      </c>
      <c r="K164" s="465" t="s">
        <v>59</v>
      </c>
      <c r="L164" s="468">
        <v>2.5</v>
      </c>
      <c r="M164" s="467">
        <v>0.44</v>
      </c>
      <c r="N164" s="467"/>
      <c r="O164" s="467"/>
      <c r="P164" s="467">
        <f>SUM(M164:O164)</f>
        <v>0.44</v>
      </c>
      <c r="Q164" s="466"/>
    </row>
    <row r="165" spans="1:17" s="469" customFormat="1" ht="24.75" customHeight="1">
      <c r="A165" s="696"/>
      <c r="B165" s="697"/>
      <c r="C165" s="467"/>
      <c r="D165" s="467"/>
      <c r="E165" s="467"/>
      <c r="F165" s="467"/>
      <c r="G165" s="698"/>
      <c r="H165" s="467" t="s">
        <v>61</v>
      </c>
      <c r="I165" s="467">
        <v>0.41</v>
      </c>
      <c r="J165" s="467" t="s">
        <v>69</v>
      </c>
      <c r="K165" s="465" t="s">
        <v>174</v>
      </c>
      <c r="L165" s="467">
        <v>0.41</v>
      </c>
      <c r="M165" s="467"/>
      <c r="N165" s="467"/>
      <c r="O165" s="467"/>
      <c r="P165" s="467"/>
      <c r="Q165" s="466"/>
    </row>
    <row r="166" spans="1:17" s="469" customFormat="1" ht="24.75" customHeight="1">
      <c r="A166" s="696"/>
      <c r="B166" s="697"/>
      <c r="C166" s="467"/>
      <c r="D166" s="467"/>
      <c r="E166" s="467"/>
      <c r="F166" s="467"/>
      <c r="G166" s="698"/>
      <c r="H166" s="467" t="s">
        <v>62</v>
      </c>
      <c r="I166" s="467">
        <v>0.53</v>
      </c>
      <c r="J166" s="467" t="s">
        <v>364</v>
      </c>
      <c r="K166" s="465" t="s">
        <v>174</v>
      </c>
      <c r="L166" s="467">
        <v>0.53</v>
      </c>
      <c r="M166" s="467"/>
      <c r="N166" s="467"/>
      <c r="O166" s="467"/>
      <c r="P166" s="467"/>
      <c r="Q166" s="466"/>
    </row>
    <row r="167" spans="1:17" s="473" customFormat="1" ht="14.25">
      <c r="A167" s="696"/>
      <c r="B167" s="697"/>
      <c r="C167" s="471">
        <f>SUM(C164:C166)</f>
        <v>0.44</v>
      </c>
      <c r="D167" s="470">
        <f>SUM(D164:D166)</f>
        <v>0</v>
      </c>
      <c r="E167" s="470">
        <f>SUM(E164:E166)</f>
        <v>0</v>
      </c>
      <c r="F167" s="471">
        <f>SUM(F164:F166)</f>
        <v>0.44</v>
      </c>
      <c r="G167" s="471"/>
      <c r="H167" s="471" t="s">
        <v>63</v>
      </c>
      <c r="I167" s="471">
        <f>SUM(I164:I166)</f>
        <v>3.88</v>
      </c>
      <c r="J167" s="471"/>
      <c r="K167" s="471"/>
      <c r="L167" s="471">
        <f>SUM(L164:L166)</f>
        <v>3.4400000000000004</v>
      </c>
      <c r="M167" s="471">
        <f>SUM(M164:M166)</f>
        <v>0.44</v>
      </c>
      <c r="N167" s="470">
        <f>SUM(N164:N166)</f>
        <v>0</v>
      </c>
      <c r="O167" s="470">
        <f>SUM(O164:O166)</f>
        <v>0</v>
      </c>
      <c r="P167" s="471">
        <f>SUM(P164:P166)</f>
        <v>0.44</v>
      </c>
      <c r="Q167" s="472"/>
    </row>
    <row r="168" spans="1:17" s="469" customFormat="1" ht="22.5" customHeight="1">
      <c r="A168" s="696">
        <v>7</v>
      </c>
      <c r="B168" s="697" t="s">
        <v>918</v>
      </c>
      <c r="C168" s="466">
        <v>0.31</v>
      </c>
      <c r="D168" s="466"/>
      <c r="E168" s="466"/>
      <c r="F168" s="467">
        <f>SUM(C168:E168)</f>
        <v>0.31</v>
      </c>
      <c r="G168" s="698" t="s">
        <v>916</v>
      </c>
      <c r="H168" s="467" t="s">
        <v>49</v>
      </c>
      <c r="I168" s="467">
        <v>2.81</v>
      </c>
      <c r="J168" s="467" t="s">
        <v>140</v>
      </c>
      <c r="K168" s="465" t="s">
        <v>59</v>
      </c>
      <c r="L168" s="468">
        <v>2.5</v>
      </c>
      <c r="M168" s="466">
        <v>0.31</v>
      </c>
      <c r="N168" s="466"/>
      <c r="O168" s="466"/>
      <c r="P168" s="467">
        <f>SUM(M168:O168)</f>
        <v>0.31</v>
      </c>
      <c r="Q168" s="466"/>
    </row>
    <row r="169" spans="1:17" s="469" customFormat="1" ht="14.25">
      <c r="A169" s="696"/>
      <c r="B169" s="697"/>
      <c r="C169" s="466"/>
      <c r="D169" s="466"/>
      <c r="E169" s="466"/>
      <c r="F169" s="466"/>
      <c r="G169" s="698"/>
      <c r="H169" s="467" t="s">
        <v>61</v>
      </c>
      <c r="I169" s="467">
        <v>0.41</v>
      </c>
      <c r="J169" s="467" t="s">
        <v>69</v>
      </c>
      <c r="K169" s="465" t="s">
        <v>174</v>
      </c>
      <c r="L169" s="467">
        <v>0.41</v>
      </c>
      <c r="M169" s="466"/>
      <c r="N169" s="466"/>
      <c r="O169" s="466"/>
      <c r="P169" s="466"/>
      <c r="Q169" s="466"/>
    </row>
    <row r="170" spans="1:17" s="469" customFormat="1" ht="14.25">
      <c r="A170" s="696"/>
      <c r="B170" s="697"/>
      <c r="C170" s="466"/>
      <c r="D170" s="466"/>
      <c r="E170" s="466"/>
      <c r="F170" s="466"/>
      <c r="G170" s="698"/>
      <c r="H170" s="467" t="s">
        <v>62</v>
      </c>
      <c r="I170" s="467">
        <v>0.53</v>
      </c>
      <c r="J170" s="467" t="s">
        <v>364</v>
      </c>
      <c r="K170" s="465" t="s">
        <v>174</v>
      </c>
      <c r="L170" s="467">
        <v>0.53</v>
      </c>
      <c r="M170" s="466"/>
      <c r="N170" s="466"/>
      <c r="O170" s="466"/>
      <c r="P170" s="466"/>
      <c r="Q170" s="466"/>
    </row>
    <row r="171" spans="1:17" s="473" customFormat="1" ht="14.25">
      <c r="A171" s="696"/>
      <c r="B171" s="697"/>
      <c r="C171" s="472">
        <f>SUM(C168:C170)</f>
        <v>0.31</v>
      </c>
      <c r="D171" s="470">
        <f>SUM(D168:D170)</f>
        <v>0</v>
      </c>
      <c r="E171" s="470">
        <f>SUM(E168:E170)</f>
        <v>0</v>
      </c>
      <c r="F171" s="472">
        <f>SUM(F168:F170)</f>
        <v>0.31</v>
      </c>
      <c r="G171" s="471"/>
      <c r="H171" s="471" t="s">
        <v>63</v>
      </c>
      <c r="I171" s="471">
        <f>SUM(I168:I170)</f>
        <v>3.75</v>
      </c>
      <c r="J171" s="471"/>
      <c r="K171" s="471"/>
      <c r="L171" s="471">
        <f>SUM(L168:L170)</f>
        <v>3.4400000000000004</v>
      </c>
      <c r="M171" s="471">
        <f>SUM(M168:M170)</f>
        <v>0.31</v>
      </c>
      <c r="N171" s="470">
        <f>SUM(N168:N170)</f>
        <v>0</v>
      </c>
      <c r="O171" s="470">
        <f>SUM(O168:O170)</f>
        <v>0</v>
      </c>
      <c r="P171" s="471">
        <f>SUM(P168:P170)</f>
        <v>0.31</v>
      </c>
      <c r="Q171" s="472"/>
    </row>
    <row r="172" spans="1:17" s="469" customFormat="1" ht="19.5" customHeight="1">
      <c r="A172" s="696">
        <v>8</v>
      </c>
      <c r="B172" s="697" t="s">
        <v>919</v>
      </c>
      <c r="C172" s="466">
        <v>0.74</v>
      </c>
      <c r="D172" s="466"/>
      <c r="E172" s="466"/>
      <c r="F172" s="467">
        <f>SUM(C172:E172)</f>
        <v>0.74</v>
      </c>
      <c r="G172" s="698" t="s">
        <v>916</v>
      </c>
      <c r="H172" s="467" t="s">
        <v>49</v>
      </c>
      <c r="I172" s="467">
        <v>3.24</v>
      </c>
      <c r="J172" s="467" t="s">
        <v>140</v>
      </c>
      <c r="K172" s="465" t="s">
        <v>59</v>
      </c>
      <c r="L172" s="468">
        <v>2.5</v>
      </c>
      <c r="M172" s="466">
        <v>0.74</v>
      </c>
      <c r="N172" s="466"/>
      <c r="O172" s="466"/>
      <c r="P172" s="467">
        <f>SUM(M172:O172)</f>
        <v>0.74</v>
      </c>
      <c r="Q172" s="466"/>
    </row>
    <row r="173" spans="1:17" s="469" customFormat="1" ht="19.5" customHeight="1">
      <c r="A173" s="696"/>
      <c r="B173" s="697"/>
      <c r="C173" s="466"/>
      <c r="D173" s="466"/>
      <c r="E173" s="466"/>
      <c r="F173" s="466"/>
      <c r="G173" s="698"/>
      <c r="H173" s="467" t="s">
        <v>61</v>
      </c>
      <c r="I173" s="467">
        <v>0.41</v>
      </c>
      <c r="J173" s="467" t="s">
        <v>69</v>
      </c>
      <c r="K173" s="465" t="s">
        <v>174</v>
      </c>
      <c r="L173" s="467">
        <v>0.41</v>
      </c>
      <c r="M173" s="466"/>
      <c r="N173" s="466"/>
      <c r="O173" s="466"/>
      <c r="P173" s="466"/>
      <c r="Q173" s="466"/>
    </row>
    <row r="174" spans="1:17" s="469" customFormat="1" ht="19.5" customHeight="1">
      <c r="A174" s="696"/>
      <c r="B174" s="697"/>
      <c r="C174" s="466"/>
      <c r="D174" s="466"/>
      <c r="E174" s="466"/>
      <c r="F174" s="466"/>
      <c r="G174" s="698"/>
      <c r="H174" s="467" t="s">
        <v>62</v>
      </c>
      <c r="I174" s="467">
        <v>0.53</v>
      </c>
      <c r="J174" s="467" t="s">
        <v>364</v>
      </c>
      <c r="K174" s="465" t="s">
        <v>174</v>
      </c>
      <c r="L174" s="467">
        <v>0.53</v>
      </c>
      <c r="M174" s="466"/>
      <c r="N174" s="466"/>
      <c r="O174" s="466"/>
      <c r="P174" s="466"/>
      <c r="Q174" s="466"/>
    </row>
    <row r="175" spans="1:17" s="473" customFormat="1" ht="14.25">
      <c r="A175" s="696"/>
      <c r="B175" s="697"/>
      <c r="C175" s="471">
        <f>SUM(C172:C174)</f>
        <v>0.74</v>
      </c>
      <c r="D175" s="470">
        <f>SUM(D172:D174)</f>
        <v>0</v>
      </c>
      <c r="E175" s="470">
        <f>SUM(E172:E174)</f>
        <v>0</v>
      </c>
      <c r="F175" s="471">
        <f>SUM(F172:F174)</f>
        <v>0.74</v>
      </c>
      <c r="G175" s="471"/>
      <c r="H175" s="471" t="s">
        <v>63</v>
      </c>
      <c r="I175" s="471">
        <f>SUM(I172:I174)</f>
        <v>4.180000000000001</v>
      </c>
      <c r="J175" s="471"/>
      <c r="K175" s="471"/>
      <c r="L175" s="471">
        <f>SUM(L172:L174)</f>
        <v>3.4400000000000004</v>
      </c>
      <c r="M175" s="471">
        <f>SUM(M172:M174)</f>
        <v>0.74</v>
      </c>
      <c r="N175" s="470">
        <f>SUM(N172:N174)</f>
        <v>0</v>
      </c>
      <c r="O175" s="470">
        <f>SUM(O172:O174)</f>
        <v>0</v>
      </c>
      <c r="P175" s="471">
        <f>SUM(P172:P174)</f>
        <v>0.74</v>
      </c>
      <c r="Q175" s="472"/>
    </row>
    <row r="176" spans="1:17" s="469" customFormat="1" ht="21" customHeight="1">
      <c r="A176" s="696">
        <v>9</v>
      </c>
      <c r="B176" s="697" t="s">
        <v>920</v>
      </c>
      <c r="C176" s="466">
        <v>0.43</v>
      </c>
      <c r="D176" s="466"/>
      <c r="E176" s="466"/>
      <c r="F176" s="467">
        <f>SUM(C176:E176)</f>
        <v>0.43</v>
      </c>
      <c r="G176" s="698" t="s">
        <v>916</v>
      </c>
      <c r="H176" s="467" t="s">
        <v>49</v>
      </c>
      <c r="I176" s="467">
        <v>2.93</v>
      </c>
      <c r="J176" s="467" t="s">
        <v>140</v>
      </c>
      <c r="K176" s="465" t="s">
        <v>59</v>
      </c>
      <c r="L176" s="468">
        <v>2.5</v>
      </c>
      <c r="M176" s="466">
        <v>0.43</v>
      </c>
      <c r="N176" s="466"/>
      <c r="O176" s="466"/>
      <c r="P176" s="467">
        <f>SUM(M176:O176)</f>
        <v>0.43</v>
      </c>
      <c r="Q176" s="466"/>
    </row>
    <row r="177" spans="1:17" s="469" customFormat="1" ht="21" customHeight="1">
      <c r="A177" s="696"/>
      <c r="B177" s="697"/>
      <c r="C177" s="466"/>
      <c r="D177" s="466"/>
      <c r="E177" s="466"/>
      <c r="F177" s="466"/>
      <c r="G177" s="698"/>
      <c r="H177" s="467" t="s">
        <v>61</v>
      </c>
      <c r="I177" s="467">
        <v>0.41</v>
      </c>
      <c r="J177" s="467" t="s">
        <v>69</v>
      </c>
      <c r="K177" s="465" t="s">
        <v>174</v>
      </c>
      <c r="L177" s="467">
        <v>0.41</v>
      </c>
      <c r="M177" s="466"/>
      <c r="N177" s="466"/>
      <c r="O177" s="466"/>
      <c r="P177" s="466"/>
      <c r="Q177" s="466"/>
    </row>
    <row r="178" spans="1:17" s="469" customFormat="1" ht="21" customHeight="1">
      <c r="A178" s="696"/>
      <c r="B178" s="697"/>
      <c r="C178" s="466"/>
      <c r="D178" s="466"/>
      <c r="E178" s="466"/>
      <c r="F178" s="466"/>
      <c r="G178" s="698"/>
      <c r="H178" s="467" t="s">
        <v>62</v>
      </c>
      <c r="I178" s="467">
        <v>0.53</v>
      </c>
      <c r="J178" s="467" t="s">
        <v>364</v>
      </c>
      <c r="K178" s="465" t="s">
        <v>174</v>
      </c>
      <c r="L178" s="467">
        <v>0.53</v>
      </c>
      <c r="M178" s="466"/>
      <c r="N178" s="466"/>
      <c r="O178" s="466"/>
      <c r="P178" s="466"/>
      <c r="Q178" s="466"/>
    </row>
    <row r="179" spans="1:17" s="473" customFormat="1" ht="14.25">
      <c r="A179" s="696"/>
      <c r="B179" s="697"/>
      <c r="C179" s="471">
        <f>SUM(C176:C178)</f>
        <v>0.43</v>
      </c>
      <c r="D179" s="470">
        <f>SUM(D176:D178)</f>
        <v>0</v>
      </c>
      <c r="E179" s="470">
        <f>SUM(E176:E178)</f>
        <v>0</v>
      </c>
      <c r="F179" s="471">
        <f>SUM(F176:F178)</f>
        <v>0.43</v>
      </c>
      <c r="G179" s="471"/>
      <c r="H179" s="471" t="s">
        <v>63</v>
      </c>
      <c r="I179" s="471">
        <f>SUM(I176:I178)</f>
        <v>3.87</v>
      </c>
      <c r="J179" s="471"/>
      <c r="K179" s="471"/>
      <c r="L179" s="471">
        <f>SUM(L176:L178)</f>
        <v>3.4400000000000004</v>
      </c>
      <c r="M179" s="471">
        <f>SUM(M176:M178)</f>
        <v>0.43</v>
      </c>
      <c r="N179" s="470">
        <f>SUM(N176:N178)</f>
        <v>0</v>
      </c>
      <c r="O179" s="470">
        <f>SUM(O176:O178)</f>
        <v>0</v>
      </c>
      <c r="P179" s="471">
        <f>SUM(P176:P178)</f>
        <v>0.43</v>
      </c>
      <c r="Q179" s="472"/>
    </row>
    <row r="180" spans="1:17" s="469" customFormat="1" ht="27.75" customHeight="1">
      <c r="A180" s="696">
        <v>10</v>
      </c>
      <c r="B180" s="697" t="s">
        <v>921</v>
      </c>
      <c r="C180" s="466">
        <v>0.45</v>
      </c>
      <c r="D180" s="466"/>
      <c r="E180" s="466"/>
      <c r="F180" s="467">
        <f>SUM(C180:E180)</f>
        <v>0.45</v>
      </c>
      <c r="G180" s="698" t="s">
        <v>916</v>
      </c>
      <c r="H180" s="467" t="s">
        <v>49</v>
      </c>
      <c r="I180" s="467">
        <v>2.95</v>
      </c>
      <c r="J180" s="467" t="s">
        <v>140</v>
      </c>
      <c r="K180" s="465" t="s">
        <v>59</v>
      </c>
      <c r="L180" s="468">
        <v>2.5</v>
      </c>
      <c r="M180" s="467">
        <v>0.45</v>
      </c>
      <c r="N180" s="467"/>
      <c r="O180" s="467"/>
      <c r="P180" s="467">
        <f>SUM(M180:O180)</f>
        <v>0.45</v>
      </c>
      <c r="Q180" s="466"/>
    </row>
    <row r="181" spans="1:17" s="469" customFormat="1" ht="27.75" customHeight="1">
      <c r="A181" s="696"/>
      <c r="B181" s="697"/>
      <c r="C181" s="466"/>
      <c r="D181" s="466"/>
      <c r="E181" s="466"/>
      <c r="F181" s="466"/>
      <c r="G181" s="698"/>
      <c r="H181" s="467" t="s">
        <v>61</v>
      </c>
      <c r="I181" s="467">
        <v>0.41</v>
      </c>
      <c r="J181" s="467" t="s">
        <v>69</v>
      </c>
      <c r="K181" s="465" t="s">
        <v>174</v>
      </c>
      <c r="L181" s="467">
        <v>0.41</v>
      </c>
      <c r="M181" s="467"/>
      <c r="N181" s="467"/>
      <c r="O181" s="467"/>
      <c r="P181" s="467"/>
      <c r="Q181" s="466"/>
    </row>
    <row r="182" spans="1:17" s="469" customFormat="1" ht="27.75" customHeight="1">
      <c r="A182" s="696"/>
      <c r="B182" s="697"/>
      <c r="C182" s="466"/>
      <c r="D182" s="466"/>
      <c r="E182" s="466"/>
      <c r="F182" s="466"/>
      <c r="G182" s="698"/>
      <c r="H182" s="467" t="s">
        <v>62</v>
      </c>
      <c r="I182" s="467">
        <v>0.53</v>
      </c>
      <c r="J182" s="467" t="s">
        <v>364</v>
      </c>
      <c r="K182" s="465" t="s">
        <v>174</v>
      </c>
      <c r="L182" s="467">
        <v>0.53</v>
      </c>
      <c r="M182" s="467"/>
      <c r="N182" s="467"/>
      <c r="O182" s="467"/>
      <c r="P182" s="467"/>
      <c r="Q182" s="466"/>
    </row>
    <row r="183" spans="1:17" s="473" customFormat="1" ht="14.25">
      <c r="A183" s="696"/>
      <c r="B183" s="697"/>
      <c r="C183" s="471">
        <f>SUM(C180:C182)</f>
        <v>0.45</v>
      </c>
      <c r="D183" s="470">
        <f>SUM(D180:D182)</f>
        <v>0</v>
      </c>
      <c r="E183" s="470">
        <f>SUM(E180:E182)</f>
        <v>0</v>
      </c>
      <c r="F183" s="471">
        <f>SUM(F180:F182)</f>
        <v>0.45</v>
      </c>
      <c r="G183" s="471"/>
      <c r="H183" s="471" t="s">
        <v>63</v>
      </c>
      <c r="I183" s="471">
        <f>SUM(I180:I182)</f>
        <v>3.8900000000000006</v>
      </c>
      <c r="J183" s="471"/>
      <c r="K183" s="471"/>
      <c r="L183" s="471">
        <f>SUM(L180:L182)</f>
        <v>3.4400000000000004</v>
      </c>
      <c r="M183" s="471">
        <f>SUM(M180:M182)</f>
        <v>0.45</v>
      </c>
      <c r="N183" s="470">
        <f>SUM(N180:N182)</f>
        <v>0</v>
      </c>
      <c r="O183" s="470">
        <f>SUM(O180:O182)</f>
        <v>0</v>
      </c>
      <c r="P183" s="471">
        <f>SUM(P180:P182)</f>
        <v>0.45</v>
      </c>
      <c r="Q183" s="472"/>
    </row>
    <row r="184" spans="1:17" s="469" customFormat="1" ht="24" customHeight="1">
      <c r="A184" s="696">
        <v>11</v>
      </c>
      <c r="B184" s="697" t="s">
        <v>922</v>
      </c>
      <c r="C184" s="467">
        <v>0.45</v>
      </c>
      <c r="D184" s="466"/>
      <c r="E184" s="466"/>
      <c r="F184" s="467">
        <f>SUM(C184:E184)</f>
        <v>0.45</v>
      </c>
      <c r="G184" s="698" t="s">
        <v>916</v>
      </c>
      <c r="H184" s="467" t="s">
        <v>49</v>
      </c>
      <c r="I184" s="467">
        <v>2.95</v>
      </c>
      <c r="J184" s="467" t="s">
        <v>140</v>
      </c>
      <c r="K184" s="465" t="s">
        <v>59</v>
      </c>
      <c r="L184" s="468">
        <v>2.5</v>
      </c>
      <c r="M184" s="467">
        <v>0.45</v>
      </c>
      <c r="N184" s="467"/>
      <c r="O184" s="467"/>
      <c r="P184" s="467">
        <f>SUM(M184:O184)</f>
        <v>0.45</v>
      </c>
      <c r="Q184" s="466"/>
    </row>
    <row r="185" spans="1:17" s="469" customFormat="1" ht="24" customHeight="1">
      <c r="A185" s="696"/>
      <c r="B185" s="697"/>
      <c r="C185" s="466"/>
      <c r="D185" s="466"/>
      <c r="E185" s="466"/>
      <c r="F185" s="466"/>
      <c r="G185" s="698"/>
      <c r="H185" s="467" t="s">
        <v>61</v>
      </c>
      <c r="I185" s="467">
        <v>0.41</v>
      </c>
      <c r="J185" s="467" t="s">
        <v>69</v>
      </c>
      <c r="K185" s="465" t="s">
        <v>174</v>
      </c>
      <c r="L185" s="467">
        <v>0.41</v>
      </c>
      <c r="M185" s="467"/>
      <c r="N185" s="467"/>
      <c r="O185" s="467"/>
      <c r="P185" s="467"/>
      <c r="Q185" s="466"/>
    </row>
    <row r="186" spans="1:17" s="469" customFormat="1" ht="24" customHeight="1">
      <c r="A186" s="696"/>
      <c r="B186" s="697"/>
      <c r="C186" s="466"/>
      <c r="D186" s="466"/>
      <c r="E186" s="466"/>
      <c r="F186" s="466"/>
      <c r="G186" s="698"/>
      <c r="H186" s="467" t="s">
        <v>62</v>
      </c>
      <c r="I186" s="467">
        <v>0.53</v>
      </c>
      <c r="J186" s="467" t="s">
        <v>364</v>
      </c>
      <c r="K186" s="465" t="s">
        <v>174</v>
      </c>
      <c r="L186" s="467">
        <v>0.53</v>
      </c>
      <c r="M186" s="467"/>
      <c r="N186" s="467"/>
      <c r="O186" s="467"/>
      <c r="P186" s="467"/>
      <c r="Q186" s="466"/>
    </row>
    <row r="187" spans="1:17" s="473" customFormat="1" ht="14.25">
      <c r="A187" s="696"/>
      <c r="B187" s="697"/>
      <c r="C187" s="471">
        <f>SUM(C184:C186)</f>
        <v>0.45</v>
      </c>
      <c r="D187" s="470">
        <f>SUM(D184:D186)</f>
        <v>0</v>
      </c>
      <c r="E187" s="470">
        <f>SUM(E184:E186)</f>
        <v>0</v>
      </c>
      <c r="F187" s="471">
        <f>SUM(F184:F186)</f>
        <v>0.45</v>
      </c>
      <c r="G187" s="471"/>
      <c r="H187" s="471" t="s">
        <v>63</v>
      </c>
      <c r="I187" s="471">
        <f>SUM(I184:I186)</f>
        <v>3.8900000000000006</v>
      </c>
      <c r="J187" s="471"/>
      <c r="K187" s="471"/>
      <c r="L187" s="471">
        <f>SUM(L184:L186)</f>
        <v>3.4400000000000004</v>
      </c>
      <c r="M187" s="471">
        <f>SUM(M184:M186)</f>
        <v>0.45</v>
      </c>
      <c r="N187" s="470">
        <f>SUM(N184:N186)</f>
        <v>0</v>
      </c>
      <c r="O187" s="470">
        <f>SUM(O184:O186)</f>
        <v>0</v>
      </c>
      <c r="P187" s="471">
        <f>SUM(P184:P186)</f>
        <v>0.45</v>
      </c>
      <c r="Q187" s="472"/>
    </row>
    <row r="188" spans="1:17" s="469" customFormat="1" ht="20.25" customHeight="1">
      <c r="A188" s="696">
        <v>12</v>
      </c>
      <c r="B188" s="697" t="s">
        <v>923</v>
      </c>
      <c r="C188" s="467">
        <v>3.41</v>
      </c>
      <c r="D188" s="467"/>
      <c r="E188" s="467"/>
      <c r="F188" s="467">
        <f>SUM(C188:E188)</f>
        <v>3.41</v>
      </c>
      <c r="G188" s="698" t="s">
        <v>924</v>
      </c>
      <c r="H188" s="467" t="s">
        <v>49</v>
      </c>
      <c r="I188" s="467">
        <v>3.28</v>
      </c>
      <c r="J188" s="467" t="s">
        <v>140</v>
      </c>
      <c r="K188" s="467"/>
      <c r="L188" s="467"/>
      <c r="M188" s="467">
        <v>3.28</v>
      </c>
      <c r="N188" s="468"/>
      <c r="O188" s="468"/>
      <c r="P188" s="467">
        <f>SUM(M188:O188)</f>
        <v>3.28</v>
      </c>
      <c r="Q188" s="468"/>
    </row>
    <row r="189" spans="1:17" s="469" customFormat="1" ht="20.25" customHeight="1">
      <c r="A189" s="696"/>
      <c r="B189" s="697"/>
      <c r="C189" s="467"/>
      <c r="D189" s="467"/>
      <c r="E189" s="467"/>
      <c r="F189" s="467"/>
      <c r="G189" s="698"/>
      <c r="H189" s="467" t="s">
        <v>61</v>
      </c>
      <c r="I189" s="467">
        <v>0.41</v>
      </c>
      <c r="J189" s="467" t="s">
        <v>69</v>
      </c>
      <c r="K189" s="467"/>
      <c r="L189" s="467"/>
      <c r="M189" s="467">
        <v>0.13</v>
      </c>
      <c r="N189" s="468"/>
      <c r="O189" s="467"/>
      <c r="P189" s="467">
        <f>SUM(M189:O189)</f>
        <v>0.13</v>
      </c>
      <c r="Q189" s="468"/>
    </row>
    <row r="190" spans="1:17" s="469" customFormat="1" ht="20.25" customHeight="1">
      <c r="A190" s="696"/>
      <c r="B190" s="697"/>
      <c r="C190" s="467"/>
      <c r="D190" s="467"/>
      <c r="E190" s="467"/>
      <c r="F190" s="467"/>
      <c r="G190" s="698"/>
      <c r="H190" s="467" t="s">
        <v>62</v>
      </c>
      <c r="I190" s="467">
        <v>0.53</v>
      </c>
      <c r="J190" s="467" t="s">
        <v>364</v>
      </c>
      <c r="K190" s="467"/>
      <c r="L190" s="467"/>
      <c r="M190" s="467"/>
      <c r="N190" s="468"/>
      <c r="O190" s="467"/>
      <c r="P190" s="467"/>
      <c r="Q190" s="468"/>
    </row>
    <row r="191" spans="1:17" s="469" customFormat="1" ht="14.25">
      <c r="A191" s="696"/>
      <c r="B191" s="697"/>
      <c r="C191" s="471">
        <f>SUM(C188:C190)</f>
        <v>3.41</v>
      </c>
      <c r="D191" s="470">
        <f>SUM(D188:D190)</f>
        <v>0</v>
      </c>
      <c r="E191" s="470">
        <f>SUM(E188:E190)</f>
        <v>0</v>
      </c>
      <c r="F191" s="471">
        <f>SUM(F188:F190)</f>
        <v>3.41</v>
      </c>
      <c r="G191" s="467"/>
      <c r="H191" s="471" t="s">
        <v>63</v>
      </c>
      <c r="I191" s="471">
        <f>SUM(I188:I190)</f>
        <v>4.22</v>
      </c>
      <c r="J191" s="467"/>
      <c r="K191" s="467"/>
      <c r="L191" s="467"/>
      <c r="M191" s="471">
        <f>SUM(M188:M190)</f>
        <v>3.4099999999999997</v>
      </c>
      <c r="N191" s="470">
        <f>SUM(N188:N190)</f>
        <v>0</v>
      </c>
      <c r="O191" s="470">
        <f>SUM(O188:O190)</f>
        <v>0</v>
      </c>
      <c r="P191" s="471">
        <f>SUM(P188:P190)</f>
        <v>3.4099999999999997</v>
      </c>
      <c r="Q191" s="468"/>
    </row>
    <row r="192" spans="1:17" s="469" customFormat="1" ht="28.5">
      <c r="A192" s="465"/>
      <c r="B192" s="474" t="s">
        <v>925</v>
      </c>
      <c r="C192" s="470">
        <f>SUM(C163,C167,C171,C175,C179,C183,C187,C191)</f>
        <v>6.540000000000001</v>
      </c>
      <c r="D192" s="470">
        <f>SUM(D163,D167,D171,D175,D179,D183,D187,D191)</f>
        <v>0</v>
      </c>
      <c r="E192" s="470">
        <f>SUM(E163,E167,E171,E175,E179,E183,E187,E191)</f>
        <v>0</v>
      </c>
      <c r="F192" s="470">
        <f>SUM(F163,F167,F171,F175,F179,F183,F187,F191)</f>
        <v>6.540000000000001</v>
      </c>
      <c r="G192" s="471"/>
      <c r="H192" s="471"/>
      <c r="I192" s="470">
        <f>SUM(I163,I167,I171,I175,I179,I183,I187,I191)</f>
        <v>31.43</v>
      </c>
      <c r="J192" s="470"/>
      <c r="K192" s="470"/>
      <c r="L192" s="470">
        <f>SUM(L163,L167,L171,L175,L179,L183,L187,L191)</f>
        <v>24.080000000000005</v>
      </c>
      <c r="M192" s="470">
        <f>SUM(M163,M167,M171,M175,M179,M183,M187,M191)</f>
        <v>6.54</v>
      </c>
      <c r="N192" s="470">
        <f>SUM(N163,N167,N171,N175,N179,N183,N187,N191)</f>
        <v>0</v>
      </c>
      <c r="O192" s="470">
        <f>SUM(O163,O167,O171,O175,O179,O183,O187,O191)</f>
        <v>0</v>
      </c>
      <c r="P192" s="470">
        <f>SUM(P163,P167,P171,P175,P179,P183,P187,P191)</f>
        <v>6.54</v>
      </c>
      <c r="Q192" s="474"/>
    </row>
    <row r="193" spans="1:17" s="469" customFormat="1" ht="30" customHeight="1">
      <c r="A193" s="696">
        <v>13</v>
      </c>
      <c r="B193" s="697" t="s">
        <v>926</v>
      </c>
      <c r="C193" s="468">
        <v>0.6</v>
      </c>
      <c r="D193" s="468"/>
      <c r="E193" s="468"/>
      <c r="F193" s="468">
        <f>SUM(C193:E193)</f>
        <v>0.6</v>
      </c>
      <c r="G193" s="698" t="s">
        <v>927</v>
      </c>
      <c r="H193" s="467" t="s">
        <v>49</v>
      </c>
      <c r="I193" s="468">
        <v>3.1</v>
      </c>
      <c r="J193" s="467" t="s">
        <v>78</v>
      </c>
      <c r="K193" s="465" t="s">
        <v>59</v>
      </c>
      <c r="L193" s="468">
        <v>2.5</v>
      </c>
      <c r="M193" s="468">
        <v>0.6</v>
      </c>
      <c r="N193" s="468"/>
      <c r="O193" s="468"/>
      <c r="P193" s="468">
        <f>SUM(M193:O193)</f>
        <v>0.6</v>
      </c>
      <c r="Q193" s="466"/>
    </row>
    <row r="194" spans="1:17" s="469" customFormat="1" ht="30" customHeight="1">
      <c r="A194" s="696"/>
      <c r="B194" s="697"/>
      <c r="C194" s="468"/>
      <c r="D194" s="468"/>
      <c r="E194" s="468"/>
      <c r="F194" s="468"/>
      <c r="G194" s="698"/>
      <c r="H194" s="467" t="s">
        <v>61</v>
      </c>
      <c r="I194" s="468">
        <v>0.41</v>
      </c>
      <c r="J194" s="467" t="s">
        <v>67</v>
      </c>
      <c r="K194" s="465" t="s">
        <v>174</v>
      </c>
      <c r="L194" s="467">
        <v>0.41</v>
      </c>
      <c r="M194" s="468"/>
      <c r="N194" s="468"/>
      <c r="O194" s="468"/>
      <c r="P194" s="468"/>
      <c r="Q194" s="466"/>
    </row>
    <row r="195" spans="1:17" s="469" customFormat="1" ht="30" customHeight="1">
      <c r="A195" s="696"/>
      <c r="B195" s="697"/>
      <c r="C195" s="468"/>
      <c r="D195" s="468"/>
      <c r="E195" s="468"/>
      <c r="F195" s="468"/>
      <c r="G195" s="698"/>
      <c r="H195" s="467" t="s">
        <v>62</v>
      </c>
      <c r="I195" s="468">
        <v>0.47</v>
      </c>
      <c r="J195" s="467" t="s">
        <v>364</v>
      </c>
      <c r="K195" s="465" t="s">
        <v>174</v>
      </c>
      <c r="L195" s="467">
        <v>0.47</v>
      </c>
      <c r="M195" s="468"/>
      <c r="N195" s="468"/>
      <c r="O195" s="468"/>
      <c r="P195" s="468"/>
      <c r="Q195" s="466"/>
    </row>
    <row r="196" spans="1:17" s="469" customFormat="1" ht="21.75" customHeight="1">
      <c r="A196" s="696"/>
      <c r="B196" s="697"/>
      <c r="C196" s="470">
        <f>SUM(C193:C195)</f>
        <v>0.6</v>
      </c>
      <c r="D196" s="470">
        <f>SUM(D193:D195)</f>
        <v>0</v>
      </c>
      <c r="E196" s="470">
        <f>SUM(E193:E195)</f>
        <v>0</v>
      </c>
      <c r="F196" s="470">
        <f>SUM(F193:F195)</f>
        <v>0.6</v>
      </c>
      <c r="H196" s="471" t="s">
        <v>63</v>
      </c>
      <c r="I196" s="470">
        <f>SUM(I193:I195)</f>
        <v>3.9800000000000004</v>
      </c>
      <c r="J196" s="467"/>
      <c r="K196" s="471"/>
      <c r="L196" s="471">
        <f>SUM(L193:L195)</f>
        <v>3.38</v>
      </c>
      <c r="M196" s="470">
        <f>SUM(M193:M195)</f>
        <v>0.6</v>
      </c>
      <c r="N196" s="470">
        <f>SUM(N193:N195)</f>
        <v>0</v>
      </c>
      <c r="O196" s="470">
        <f>SUM(O193:O195)</f>
        <v>0</v>
      </c>
      <c r="P196" s="470">
        <f>SUM(P193:P195)</f>
        <v>0.6</v>
      </c>
      <c r="Q196" s="466"/>
    </row>
    <row r="197" spans="1:17" s="469" customFormat="1" ht="24.75" customHeight="1">
      <c r="A197" s="696">
        <v>14</v>
      </c>
      <c r="B197" s="697" t="s">
        <v>928</v>
      </c>
      <c r="C197" s="468">
        <v>0.63</v>
      </c>
      <c r="D197" s="468"/>
      <c r="E197" s="468"/>
      <c r="F197" s="468">
        <f>SUM(C197:E197)</f>
        <v>0.63</v>
      </c>
      <c r="G197" s="698" t="s">
        <v>929</v>
      </c>
      <c r="H197" s="467" t="s">
        <v>49</v>
      </c>
      <c r="I197" s="467">
        <v>3.13</v>
      </c>
      <c r="J197" s="467" t="s">
        <v>78</v>
      </c>
      <c r="K197" s="465" t="s">
        <v>59</v>
      </c>
      <c r="L197" s="468">
        <v>2.5</v>
      </c>
      <c r="M197" s="468">
        <v>0.63</v>
      </c>
      <c r="N197" s="468"/>
      <c r="O197" s="468"/>
      <c r="P197" s="468">
        <f>SUM(M197:O197)</f>
        <v>0.63</v>
      </c>
      <c r="Q197" s="466"/>
    </row>
    <row r="198" spans="1:17" s="469" customFormat="1" ht="24.75" customHeight="1">
      <c r="A198" s="696"/>
      <c r="B198" s="697"/>
      <c r="C198" s="468"/>
      <c r="D198" s="468"/>
      <c r="E198" s="468"/>
      <c r="F198" s="468"/>
      <c r="G198" s="698"/>
      <c r="H198" s="467" t="s">
        <v>61</v>
      </c>
      <c r="I198" s="468">
        <v>0.41</v>
      </c>
      <c r="J198" s="467" t="s">
        <v>56</v>
      </c>
      <c r="K198" s="465" t="s">
        <v>174</v>
      </c>
      <c r="L198" s="467">
        <v>0.41</v>
      </c>
      <c r="M198" s="468"/>
      <c r="N198" s="468"/>
      <c r="O198" s="468"/>
      <c r="P198" s="468"/>
      <c r="Q198" s="466"/>
    </row>
    <row r="199" spans="1:17" s="469" customFormat="1" ht="24.75" customHeight="1">
      <c r="A199" s="696"/>
      <c r="B199" s="697"/>
      <c r="C199" s="468"/>
      <c r="D199" s="468"/>
      <c r="E199" s="468"/>
      <c r="F199" s="468"/>
      <c r="G199" s="698"/>
      <c r="H199" s="467" t="s">
        <v>62</v>
      </c>
      <c r="I199" s="468">
        <v>0.29</v>
      </c>
      <c r="J199" s="467" t="s">
        <v>54</v>
      </c>
      <c r="K199" s="465" t="s">
        <v>174</v>
      </c>
      <c r="L199" s="467">
        <v>0.29</v>
      </c>
      <c r="M199" s="468"/>
      <c r="N199" s="468"/>
      <c r="O199" s="468"/>
      <c r="P199" s="468"/>
      <c r="Q199" s="466"/>
    </row>
    <row r="200" spans="1:17" s="469" customFormat="1" ht="20.25" customHeight="1">
      <c r="A200" s="696"/>
      <c r="B200" s="697"/>
      <c r="C200" s="470">
        <f>SUM(C197:C199)</f>
        <v>0.63</v>
      </c>
      <c r="D200" s="470">
        <f>SUM(D197:D199)</f>
        <v>0</v>
      </c>
      <c r="E200" s="470">
        <f>SUM(E197:E199)</f>
        <v>0</v>
      </c>
      <c r="F200" s="470">
        <f>SUM(F197:F199)</f>
        <v>0.63</v>
      </c>
      <c r="H200" s="471" t="s">
        <v>63</v>
      </c>
      <c r="I200" s="470">
        <f>SUM(I197:I199)</f>
        <v>3.83</v>
      </c>
      <c r="J200" s="467"/>
      <c r="K200" s="471"/>
      <c r="L200" s="470">
        <f>SUM(L197:L199)</f>
        <v>3.2</v>
      </c>
      <c r="M200" s="470">
        <f>SUM(M197:M199)</f>
        <v>0.63</v>
      </c>
      <c r="N200" s="470">
        <f>SUM(N197:N199)</f>
        <v>0</v>
      </c>
      <c r="O200" s="470">
        <f>SUM(O197:O199)</f>
        <v>0</v>
      </c>
      <c r="P200" s="470">
        <f>SUM(P197:P199)</f>
        <v>0.63</v>
      </c>
      <c r="Q200" s="466"/>
    </row>
    <row r="201" spans="1:17" s="469" customFormat="1" ht="22.5" customHeight="1">
      <c r="A201" s="696">
        <v>15</v>
      </c>
      <c r="B201" s="697" t="s">
        <v>930</v>
      </c>
      <c r="C201" s="468">
        <v>0.63</v>
      </c>
      <c r="D201" s="468"/>
      <c r="E201" s="468"/>
      <c r="F201" s="468">
        <f>SUM(C201:E201)</f>
        <v>0.63</v>
      </c>
      <c r="G201" s="698" t="s">
        <v>931</v>
      </c>
      <c r="H201" s="467" t="s">
        <v>49</v>
      </c>
      <c r="I201" s="467">
        <v>3.13</v>
      </c>
      <c r="J201" s="467" t="s">
        <v>78</v>
      </c>
      <c r="K201" s="465" t="s">
        <v>59</v>
      </c>
      <c r="L201" s="468">
        <v>2.5</v>
      </c>
      <c r="M201" s="468">
        <v>0.63</v>
      </c>
      <c r="N201" s="468"/>
      <c r="O201" s="468"/>
      <c r="P201" s="468">
        <f>SUM(M201:O201)</f>
        <v>0.63</v>
      </c>
      <c r="Q201" s="466"/>
    </row>
    <row r="202" spans="1:17" s="469" customFormat="1" ht="22.5" customHeight="1">
      <c r="A202" s="696"/>
      <c r="B202" s="697"/>
      <c r="C202" s="468"/>
      <c r="D202" s="468"/>
      <c r="E202" s="468"/>
      <c r="F202" s="468"/>
      <c r="G202" s="698"/>
      <c r="H202" s="467" t="s">
        <v>61</v>
      </c>
      <c r="I202" s="468">
        <v>0.41</v>
      </c>
      <c r="J202" s="467" t="s">
        <v>56</v>
      </c>
      <c r="K202" s="465" t="s">
        <v>174</v>
      </c>
      <c r="L202" s="467">
        <v>0.41</v>
      </c>
      <c r="M202" s="468"/>
      <c r="N202" s="468"/>
      <c r="O202" s="468"/>
      <c r="P202" s="468"/>
      <c r="Q202" s="466"/>
    </row>
    <row r="203" spans="1:17" s="469" customFormat="1" ht="22.5" customHeight="1">
      <c r="A203" s="696"/>
      <c r="B203" s="697"/>
      <c r="C203" s="468"/>
      <c r="D203" s="468"/>
      <c r="E203" s="468"/>
      <c r="F203" s="468"/>
      <c r="G203" s="698"/>
      <c r="H203" s="467" t="s">
        <v>62</v>
      </c>
      <c r="I203" s="468">
        <v>0.29</v>
      </c>
      <c r="J203" s="467" t="s">
        <v>54</v>
      </c>
      <c r="K203" s="465" t="s">
        <v>174</v>
      </c>
      <c r="L203" s="467">
        <v>0.29</v>
      </c>
      <c r="M203" s="468"/>
      <c r="N203" s="468"/>
      <c r="O203" s="468"/>
      <c r="P203" s="468"/>
      <c r="Q203" s="466"/>
    </row>
    <row r="204" spans="1:17" s="469" customFormat="1" ht="18" customHeight="1">
      <c r="A204" s="696"/>
      <c r="B204" s="697"/>
      <c r="C204" s="470">
        <f>SUM(C201:C203)</f>
        <v>0.63</v>
      </c>
      <c r="D204" s="470">
        <f>SUM(D201:D203)</f>
        <v>0</v>
      </c>
      <c r="E204" s="470">
        <f>SUM(E201:E203)</f>
        <v>0</v>
      </c>
      <c r="F204" s="470">
        <f>SUM(F201:F203)</f>
        <v>0.63</v>
      </c>
      <c r="H204" s="471" t="s">
        <v>63</v>
      </c>
      <c r="I204" s="470">
        <f>SUM(I201:I203)</f>
        <v>3.83</v>
      </c>
      <c r="J204" s="467"/>
      <c r="K204" s="471"/>
      <c r="L204" s="470">
        <f>SUM(L201:L203)</f>
        <v>3.2</v>
      </c>
      <c r="M204" s="470">
        <f>SUM(M201:M203)</f>
        <v>0.63</v>
      </c>
      <c r="N204" s="470">
        <f>SUM(N201:N203)</f>
        <v>0</v>
      </c>
      <c r="O204" s="470">
        <f>SUM(O201:O203)</f>
        <v>0</v>
      </c>
      <c r="P204" s="470">
        <f>SUM(P201:P203)</f>
        <v>0.63</v>
      </c>
      <c r="Q204" s="466"/>
    </row>
    <row r="205" spans="1:17" s="469" customFormat="1" ht="21.75" customHeight="1">
      <c r="A205" s="704" t="s">
        <v>932</v>
      </c>
      <c r="B205" s="704"/>
      <c r="C205" s="470">
        <f>SUM(C196,C200,C204)</f>
        <v>1.8599999999999999</v>
      </c>
      <c r="D205" s="470">
        <f>SUM(D196,D200,D204)</f>
        <v>0</v>
      </c>
      <c r="E205" s="470">
        <f>SUM(E196,E200,E204)</f>
        <v>0</v>
      </c>
      <c r="F205" s="470">
        <f>SUM(F196,F200,F204)</f>
        <v>1.8599999999999999</v>
      </c>
      <c r="G205" s="467"/>
      <c r="H205" s="471"/>
      <c r="I205" s="470">
        <f>SUM(I196,I200,I204)</f>
        <v>11.64</v>
      </c>
      <c r="J205" s="467"/>
      <c r="K205" s="471"/>
      <c r="L205" s="470">
        <f>SUM(L196,L200,L204)</f>
        <v>9.780000000000001</v>
      </c>
      <c r="M205" s="470">
        <f>SUM(M196,M200,M204)</f>
        <v>1.8599999999999999</v>
      </c>
      <c r="N205" s="470">
        <f>SUM(N196,N200,N204)</f>
        <v>0</v>
      </c>
      <c r="O205" s="470">
        <f>SUM(O196,O200,O204)</f>
        <v>0</v>
      </c>
      <c r="P205" s="470">
        <f>SUM(P196,P200,P204)</f>
        <v>1.8599999999999999</v>
      </c>
      <c r="Q205" s="466"/>
    </row>
    <row r="206" spans="1:17" s="469" customFormat="1" ht="22.5" customHeight="1">
      <c r="A206" s="696">
        <v>16</v>
      </c>
      <c r="B206" s="697" t="s">
        <v>933</v>
      </c>
      <c r="C206" s="468">
        <v>0.08</v>
      </c>
      <c r="D206" s="468"/>
      <c r="E206" s="468"/>
      <c r="F206" s="468">
        <f>SUM(C206:E206)</f>
        <v>0.08</v>
      </c>
      <c r="G206" s="707" t="s">
        <v>934</v>
      </c>
      <c r="H206" s="467" t="s">
        <v>49</v>
      </c>
      <c r="I206" s="467">
        <v>2.58</v>
      </c>
      <c r="J206" s="475" t="s">
        <v>74</v>
      </c>
      <c r="K206" s="465" t="s">
        <v>59</v>
      </c>
      <c r="L206" s="468">
        <v>2.5</v>
      </c>
      <c r="M206" s="468">
        <v>0.08</v>
      </c>
      <c r="N206" s="468"/>
      <c r="O206" s="468"/>
      <c r="P206" s="468">
        <f>SUM(M206:O206)</f>
        <v>0.08</v>
      </c>
      <c r="Q206" s="466"/>
    </row>
    <row r="207" spans="1:17" s="469" customFormat="1" ht="22.5" customHeight="1">
      <c r="A207" s="696"/>
      <c r="B207" s="697"/>
      <c r="C207" s="468"/>
      <c r="D207" s="468"/>
      <c r="E207" s="468"/>
      <c r="F207" s="468"/>
      <c r="G207" s="707"/>
      <c r="H207" s="467" t="s">
        <v>61</v>
      </c>
      <c r="I207" s="468">
        <v>0.09</v>
      </c>
      <c r="J207" s="467" t="s">
        <v>56</v>
      </c>
      <c r="K207" s="465" t="s">
        <v>174</v>
      </c>
      <c r="L207" s="467">
        <v>0.09</v>
      </c>
      <c r="M207" s="468"/>
      <c r="N207" s="468"/>
      <c r="O207" s="468"/>
      <c r="P207" s="468"/>
      <c r="Q207" s="466"/>
    </row>
    <row r="208" spans="1:17" s="469" customFormat="1" ht="22.5" customHeight="1">
      <c r="A208" s="696"/>
      <c r="B208" s="697"/>
      <c r="C208" s="468"/>
      <c r="D208" s="468"/>
      <c r="E208" s="468"/>
      <c r="F208" s="468"/>
      <c r="G208" s="707"/>
      <c r="H208" s="467" t="s">
        <v>62</v>
      </c>
      <c r="I208" s="468">
        <v>0.09</v>
      </c>
      <c r="J208" s="467" t="s">
        <v>54</v>
      </c>
      <c r="K208" s="465" t="s">
        <v>174</v>
      </c>
      <c r="L208" s="467">
        <v>0.09</v>
      </c>
      <c r="M208" s="468"/>
      <c r="N208" s="468"/>
      <c r="O208" s="468"/>
      <c r="P208" s="468"/>
      <c r="Q208" s="466"/>
    </row>
    <row r="209" spans="1:17" s="469" customFormat="1" ht="14.25">
      <c r="A209" s="696"/>
      <c r="B209" s="697"/>
      <c r="C209" s="470">
        <f>SUM(C206:C208)</f>
        <v>0.08</v>
      </c>
      <c r="D209" s="470">
        <f>SUM(D206:D208)</f>
        <v>0</v>
      </c>
      <c r="E209" s="470">
        <f>SUM(E206:E208)</f>
        <v>0</v>
      </c>
      <c r="F209" s="470">
        <f>SUM(F206:F208)</f>
        <v>0.08</v>
      </c>
      <c r="G209" s="476"/>
      <c r="H209" s="471" t="s">
        <v>63</v>
      </c>
      <c r="I209" s="470">
        <f>SUM(I206:I208)</f>
        <v>2.76</v>
      </c>
      <c r="J209" s="467"/>
      <c r="K209" s="471"/>
      <c r="L209" s="470">
        <f>SUM(L206:L208)</f>
        <v>2.6799999999999997</v>
      </c>
      <c r="M209" s="470">
        <f>SUM(M206:M208)</f>
        <v>0.08</v>
      </c>
      <c r="N209" s="470">
        <f>SUM(N206:N208)</f>
        <v>0</v>
      </c>
      <c r="O209" s="470">
        <f>SUM(O206:O208)</f>
        <v>0</v>
      </c>
      <c r="P209" s="470">
        <f>SUM(P206:P208)</f>
        <v>0.08</v>
      </c>
      <c r="Q209" s="466"/>
    </row>
    <row r="210" spans="1:17" s="469" customFormat="1" ht="28.5">
      <c r="A210" s="465"/>
      <c r="B210" s="474" t="s">
        <v>935</v>
      </c>
      <c r="C210" s="470">
        <f>SUM(C209)</f>
        <v>0.08</v>
      </c>
      <c r="D210" s="470">
        <f>SUM(D209)</f>
        <v>0</v>
      </c>
      <c r="E210" s="470">
        <f>SUM(E209)</f>
        <v>0</v>
      </c>
      <c r="F210" s="470">
        <f>SUM(F209)</f>
        <v>0.08</v>
      </c>
      <c r="G210" s="475"/>
      <c r="H210" s="471"/>
      <c r="I210" s="470">
        <f aca="true" t="shared" si="0" ref="I210:P210">SUM(I209)</f>
        <v>2.76</v>
      </c>
      <c r="J210" s="470">
        <f t="shared" si="0"/>
        <v>0</v>
      </c>
      <c r="K210" s="470">
        <f t="shared" si="0"/>
        <v>0</v>
      </c>
      <c r="L210" s="470">
        <f t="shared" si="0"/>
        <v>2.6799999999999997</v>
      </c>
      <c r="M210" s="470">
        <f t="shared" si="0"/>
        <v>0.08</v>
      </c>
      <c r="N210" s="470">
        <f t="shared" si="0"/>
        <v>0</v>
      </c>
      <c r="O210" s="470">
        <f t="shared" si="0"/>
        <v>0</v>
      </c>
      <c r="P210" s="470">
        <f t="shared" si="0"/>
        <v>0.08</v>
      </c>
      <c r="Q210" s="466"/>
    </row>
    <row r="211" spans="1:17" s="469" customFormat="1" ht="18" customHeight="1">
      <c r="A211" s="696">
        <v>17</v>
      </c>
      <c r="B211" s="697" t="s">
        <v>936</v>
      </c>
      <c r="C211" s="468">
        <v>1.27</v>
      </c>
      <c r="D211" s="468"/>
      <c r="E211" s="468"/>
      <c r="F211" s="468">
        <f>SUM(C211:E211)</f>
        <v>1.27</v>
      </c>
      <c r="G211" s="698" t="s">
        <v>937</v>
      </c>
      <c r="H211" s="467" t="s">
        <v>49</v>
      </c>
      <c r="I211" s="469">
        <v>3.77</v>
      </c>
      <c r="J211" s="467" t="s">
        <v>138</v>
      </c>
      <c r="K211" s="465" t="s">
        <v>59</v>
      </c>
      <c r="L211" s="468">
        <v>2.5</v>
      </c>
      <c r="M211" s="468">
        <v>1.27</v>
      </c>
      <c r="N211" s="468"/>
      <c r="O211" s="468"/>
      <c r="P211" s="468">
        <f>SUM(M211:O211)</f>
        <v>1.27</v>
      </c>
      <c r="Q211" s="466"/>
    </row>
    <row r="212" spans="1:17" s="469" customFormat="1" ht="18" customHeight="1">
      <c r="A212" s="696"/>
      <c r="B212" s="697"/>
      <c r="C212" s="468"/>
      <c r="D212" s="468"/>
      <c r="E212" s="468"/>
      <c r="F212" s="468"/>
      <c r="G212" s="698"/>
      <c r="H212" s="467" t="s">
        <v>61</v>
      </c>
      <c r="I212" s="469">
        <v>0.38</v>
      </c>
      <c r="J212" s="467" t="s">
        <v>69</v>
      </c>
      <c r="K212" s="465" t="s">
        <v>174</v>
      </c>
      <c r="L212" s="467">
        <v>0.38</v>
      </c>
      <c r="M212" s="468"/>
      <c r="N212" s="468"/>
      <c r="O212" s="468"/>
      <c r="P212" s="468"/>
      <c r="Q212" s="466"/>
    </row>
    <row r="213" spans="1:17" s="469" customFormat="1" ht="18" customHeight="1">
      <c r="A213" s="696"/>
      <c r="B213" s="697"/>
      <c r="C213" s="468"/>
      <c r="D213" s="468"/>
      <c r="E213" s="468"/>
      <c r="F213" s="468"/>
      <c r="G213" s="698"/>
      <c r="H213" s="467" t="s">
        <v>62</v>
      </c>
      <c r="I213" s="469">
        <v>0.38</v>
      </c>
      <c r="J213" s="467" t="s">
        <v>334</v>
      </c>
      <c r="K213" s="465" t="s">
        <v>174</v>
      </c>
      <c r="L213" s="467">
        <v>0.38</v>
      </c>
      <c r="M213" s="468"/>
      <c r="N213" s="468"/>
      <c r="O213" s="468"/>
      <c r="P213" s="468"/>
      <c r="Q213" s="466"/>
    </row>
    <row r="214" spans="1:17" s="469" customFormat="1" ht="16.5" customHeight="1">
      <c r="A214" s="696"/>
      <c r="B214" s="697"/>
      <c r="C214" s="470">
        <f>SUM(C211:C213)</f>
        <v>1.27</v>
      </c>
      <c r="D214" s="470">
        <f>SUM(D211:D213)</f>
        <v>0</v>
      </c>
      <c r="E214" s="470">
        <f>SUM(E211:E213)</f>
        <v>0</v>
      </c>
      <c r="F214" s="470">
        <f>SUM(F211:F213)</f>
        <v>1.27</v>
      </c>
      <c r="H214" s="471" t="s">
        <v>63</v>
      </c>
      <c r="I214" s="473">
        <f>SUM(I211:I213)</f>
        <v>4.53</v>
      </c>
      <c r="J214" s="467"/>
      <c r="K214" s="471"/>
      <c r="L214" s="470">
        <f>SUM(L211:L213)</f>
        <v>3.26</v>
      </c>
      <c r="M214" s="470">
        <f>SUM(M211:M213)</f>
        <v>1.27</v>
      </c>
      <c r="N214" s="470">
        <f>SUM(N211:N213)</f>
        <v>0</v>
      </c>
      <c r="O214" s="470">
        <f>SUM(O211:O213)</f>
        <v>0</v>
      </c>
      <c r="P214" s="470">
        <f>SUM(P211:P213)</f>
        <v>1.27</v>
      </c>
      <c r="Q214" s="466"/>
    </row>
    <row r="215" spans="1:17" s="469" customFormat="1" ht="18.75" customHeight="1">
      <c r="A215" s="696">
        <v>18</v>
      </c>
      <c r="B215" s="697" t="s">
        <v>938</v>
      </c>
      <c r="C215" s="468">
        <v>1.27</v>
      </c>
      <c r="D215" s="468"/>
      <c r="E215" s="468"/>
      <c r="F215" s="468">
        <f>SUM(C215:E215)</f>
        <v>1.27</v>
      </c>
      <c r="G215" s="698" t="s">
        <v>939</v>
      </c>
      <c r="H215" s="467" t="s">
        <v>49</v>
      </c>
      <c r="I215" s="469">
        <v>3.77</v>
      </c>
      <c r="J215" s="467" t="s">
        <v>138</v>
      </c>
      <c r="K215" s="465" t="s">
        <v>59</v>
      </c>
      <c r="L215" s="468">
        <v>2.5</v>
      </c>
      <c r="M215" s="468">
        <v>1.27</v>
      </c>
      <c r="N215" s="468"/>
      <c r="O215" s="468"/>
      <c r="P215" s="468">
        <f>SUM(M215:O215)</f>
        <v>1.27</v>
      </c>
      <c r="Q215" s="466"/>
    </row>
    <row r="216" spans="1:17" s="469" customFormat="1" ht="14.25">
      <c r="A216" s="696"/>
      <c r="B216" s="697"/>
      <c r="C216" s="468"/>
      <c r="D216" s="468"/>
      <c r="E216" s="468"/>
      <c r="F216" s="468"/>
      <c r="G216" s="698"/>
      <c r="H216" s="467" t="s">
        <v>61</v>
      </c>
      <c r="I216" s="469">
        <v>0.38</v>
      </c>
      <c r="J216" s="467" t="s">
        <v>69</v>
      </c>
      <c r="K216" s="465" t="s">
        <v>174</v>
      </c>
      <c r="L216" s="467">
        <v>0.38</v>
      </c>
      <c r="M216" s="468"/>
      <c r="N216" s="468"/>
      <c r="O216" s="468"/>
      <c r="P216" s="468"/>
      <c r="Q216" s="466"/>
    </row>
    <row r="217" spans="1:17" s="469" customFormat="1" ht="14.25">
      <c r="A217" s="696"/>
      <c r="B217" s="697"/>
      <c r="C217" s="468"/>
      <c r="D217" s="468"/>
      <c r="E217" s="468"/>
      <c r="F217" s="468"/>
      <c r="G217" s="698"/>
      <c r="H217" s="467" t="s">
        <v>62</v>
      </c>
      <c r="I217" s="469">
        <v>0.38</v>
      </c>
      <c r="J217" s="467" t="s">
        <v>334</v>
      </c>
      <c r="K217" s="465" t="s">
        <v>174</v>
      </c>
      <c r="L217" s="467">
        <v>0.38</v>
      </c>
      <c r="M217" s="468"/>
      <c r="N217" s="468"/>
      <c r="O217" s="468"/>
      <c r="P217" s="468"/>
      <c r="Q217" s="466"/>
    </row>
    <row r="218" spans="1:17" s="469" customFormat="1" ht="23.25" customHeight="1">
      <c r="A218" s="696"/>
      <c r="B218" s="697"/>
      <c r="C218" s="470">
        <f>SUM(C215:C217)</f>
        <v>1.27</v>
      </c>
      <c r="D218" s="470">
        <f>SUM(D215:D217)</f>
        <v>0</v>
      </c>
      <c r="E218" s="470">
        <f>SUM(E215:E217)</f>
        <v>0</v>
      </c>
      <c r="F218" s="470">
        <f>SUM(F215:F217)</f>
        <v>1.27</v>
      </c>
      <c r="H218" s="471" t="s">
        <v>63</v>
      </c>
      <c r="I218" s="473">
        <f>SUM(I215:I217)</f>
        <v>4.53</v>
      </c>
      <c r="J218" s="467"/>
      <c r="K218" s="471"/>
      <c r="L218" s="470">
        <f>SUM(L215:L217)</f>
        <v>3.26</v>
      </c>
      <c r="M218" s="470">
        <f>SUM(M215:M217)</f>
        <v>1.27</v>
      </c>
      <c r="N218" s="470">
        <f>SUM(N215:N217)</f>
        <v>0</v>
      </c>
      <c r="O218" s="470">
        <f>SUM(O215:O217)</f>
        <v>0</v>
      </c>
      <c r="P218" s="470">
        <f>SUM(P215:P217)</f>
        <v>1.27</v>
      </c>
      <c r="Q218" s="466"/>
    </row>
    <row r="219" spans="1:17" s="469" customFormat="1" ht="18.75" customHeight="1">
      <c r="A219" s="696">
        <v>19</v>
      </c>
      <c r="B219" s="701" t="s">
        <v>940</v>
      </c>
      <c r="C219" s="468">
        <v>0.88</v>
      </c>
      <c r="D219" s="468"/>
      <c r="E219" s="468"/>
      <c r="F219" s="468">
        <f>SUM(C219:E219)</f>
        <v>0.88</v>
      </c>
      <c r="G219" s="698" t="s">
        <v>941</v>
      </c>
      <c r="H219" s="467" t="s">
        <v>49</v>
      </c>
      <c r="I219" s="469">
        <v>3.77</v>
      </c>
      <c r="J219" s="467" t="s">
        <v>138</v>
      </c>
      <c r="K219" s="465" t="s">
        <v>59</v>
      </c>
      <c r="L219" s="468">
        <v>2.89</v>
      </c>
      <c r="M219" s="468">
        <v>0.88</v>
      </c>
      <c r="N219" s="468"/>
      <c r="O219" s="468"/>
      <c r="P219" s="468">
        <f>SUM(M219:O219)</f>
        <v>0.88</v>
      </c>
      <c r="Q219" s="466"/>
    </row>
    <row r="220" spans="1:17" s="469" customFormat="1" ht="18.75" customHeight="1">
      <c r="A220" s="696"/>
      <c r="B220" s="701"/>
      <c r="C220" s="468"/>
      <c r="D220" s="468"/>
      <c r="E220" s="468"/>
      <c r="F220" s="468"/>
      <c r="G220" s="698"/>
      <c r="H220" s="467" t="s">
        <v>61</v>
      </c>
      <c r="I220" s="469">
        <v>0.38</v>
      </c>
      <c r="J220" s="467" t="s">
        <v>69</v>
      </c>
      <c r="K220" s="465" t="s">
        <v>174</v>
      </c>
      <c r="L220" s="467">
        <v>0.38</v>
      </c>
      <c r="M220" s="468"/>
      <c r="N220" s="468"/>
      <c r="O220" s="468"/>
      <c r="P220" s="468"/>
      <c r="Q220" s="466"/>
    </row>
    <row r="221" spans="1:17" s="469" customFormat="1" ht="18.75" customHeight="1">
      <c r="A221" s="696"/>
      <c r="B221" s="701"/>
      <c r="C221" s="468"/>
      <c r="D221" s="468"/>
      <c r="E221" s="468"/>
      <c r="F221" s="468"/>
      <c r="G221" s="698"/>
      <c r="H221" s="467" t="s">
        <v>62</v>
      </c>
      <c r="I221" s="469">
        <v>0.38</v>
      </c>
      <c r="J221" s="467" t="s">
        <v>334</v>
      </c>
      <c r="K221" s="465" t="s">
        <v>59</v>
      </c>
      <c r="L221" s="467">
        <v>0.31</v>
      </c>
      <c r="M221" s="468"/>
      <c r="N221" s="468"/>
      <c r="O221" s="468"/>
      <c r="P221" s="468"/>
      <c r="Q221" s="466"/>
    </row>
    <row r="222" spans="1:17" s="469" customFormat="1" ht="18.75" customHeight="1">
      <c r="A222" s="696"/>
      <c r="B222" s="701"/>
      <c r="C222" s="468"/>
      <c r="D222" s="468"/>
      <c r="E222" s="468"/>
      <c r="F222" s="468"/>
      <c r="G222" s="698"/>
      <c r="H222" s="467"/>
      <c r="J222" s="467"/>
      <c r="K222" s="465" t="s">
        <v>174</v>
      </c>
      <c r="L222" s="467">
        <v>0.07</v>
      </c>
      <c r="M222" s="468"/>
      <c r="N222" s="468"/>
      <c r="O222" s="468"/>
      <c r="P222" s="468"/>
      <c r="Q222" s="466"/>
    </row>
    <row r="223" spans="1:17" s="469" customFormat="1" ht="23.25" customHeight="1">
      <c r="A223" s="696"/>
      <c r="B223" s="701"/>
      <c r="C223" s="470">
        <f>SUM(C219:C221)</f>
        <v>0.88</v>
      </c>
      <c r="D223" s="470">
        <f>SUM(D219:D221)</f>
        <v>0</v>
      </c>
      <c r="E223" s="470">
        <f>SUM(E219:E221)</f>
        <v>0</v>
      </c>
      <c r="F223" s="470">
        <f>SUM(F219:F221)</f>
        <v>0.88</v>
      </c>
      <c r="H223" s="471" t="s">
        <v>63</v>
      </c>
      <c r="I223" s="473">
        <f>SUM(I219:I221)</f>
        <v>4.53</v>
      </c>
      <c r="J223" s="467"/>
      <c r="K223" s="471"/>
      <c r="L223" s="470">
        <f>SUM(L219:L222)</f>
        <v>3.65</v>
      </c>
      <c r="M223" s="470">
        <f>SUM(M219:M221)</f>
        <v>0.88</v>
      </c>
      <c r="N223" s="470">
        <f>SUM(N219:N221)</f>
        <v>0</v>
      </c>
      <c r="O223" s="470">
        <f>SUM(O219:O221)</f>
        <v>0</v>
      </c>
      <c r="P223" s="470">
        <f>SUM(P219:P221)</f>
        <v>0.88</v>
      </c>
      <c r="Q223" s="466"/>
    </row>
    <row r="224" spans="1:17" s="469" customFormat="1" ht="20.25" customHeight="1">
      <c r="A224" s="696">
        <v>20</v>
      </c>
      <c r="B224" s="701" t="s">
        <v>942</v>
      </c>
      <c r="C224" s="468">
        <v>0.66</v>
      </c>
      <c r="D224" s="468"/>
      <c r="E224" s="468"/>
      <c r="F224" s="468">
        <f>SUM(C224:E224)</f>
        <v>0.66</v>
      </c>
      <c r="G224" s="698" t="s">
        <v>943</v>
      </c>
      <c r="H224" s="467" t="s">
        <v>49</v>
      </c>
      <c r="I224" s="469">
        <v>3.76</v>
      </c>
      <c r="J224" s="467" t="s">
        <v>138</v>
      </c>
      <c r="K224" s="465" t="s">
        <v>59</v>
      </c>
      <c r="L224" s="468">
        <v>3.1</v>
      </c>
      <c r="M224" s="468">
        <v>0.66</v>
      </c>
      <c r="N224" s="468"/>
      <c r="O224" s="468"/>
      <c r="P224" s="468">
        <f>SUM(M224:O224)</f>
        <v>0.66</v>
      </c>
      <c r="Q224" s="466"/>
    </row>
    <row r="225" spans="1:17" s="469" customFormat="1" ht="20.25" customHeight="1">
      <c r="A225" s="696"/>
      <c r="B225" s="701"/>
      <c r="C225" s="468"/>
      <c r="D225" s="468"/>
      <c r="E225" s="468"/>
      <c r="F225" s="468"/>
      <c r="G225" s="698"/>
      <c r="H225" s="467" t="s">
        <v>61</v>
      </c>
      <c r="I225" s="469">
        <v>0.37</v>
      </c>
      <c r="J225" s="467" t="s">
        <v>69</v>
      </c>
      <c r="K225" s="465" t="s">
        <v>174</v>
      </c>
      <c r="L225" s="467">
        <v>0.37</v>
      </c>
      <c r="M225" s="468"/>
      <c r="N225" s="468"/>
      <c r="O225" s="468"/>
      <c r="P225" s="468"/>
      <c r="Q225" s="466"/>
    </row>
    <row r="226" spans="1:17" s="469" customFormat="1" ht="20.25" customHeight="1">
      <c r="A226" s="696"/>
      <c r="B226" s="701"/>
      <c r="C226" s="468"/>
      <c r="D226" s="468"/>
      <c r="E226" s="468"/>
      <c r="F226" s="468"/>
      <c r="G226" s="698"/>
      <c r="H226" s="467" t="s">
        <v>62</v>
      </c>
      <c r="I226" s="469">
        <v>0.37</v>
      </c>
      <c r="J226" s="467" t="s">
        <v>334</v>
      </c>
      <c r="K226" s="465" t="s">
        <v>174</v>
      </c>
      <c r="L226" s="467">
        <v>0.37</v>
      </c>
      <c r="M226" s="468"/>
      <c r="N226" s="468"/>
      <c r="O226" s="468"/>
      <c r="P226" s="468"/>
      <c r="Q226" s="466"/>
    </row>
    <row r="227" spans="1:17" s="469" customFormat="1" ht="14.25">
      <c r="A227" s="696"/>
      <c r="B227" s="701"/>
      <c r="C227" s="470">
        <f>SUM(C224:C226)</f>
        <v>0.66</v>
      </c>
      <c r="D227" s="470">
        <f>SUM(D224:D226)</f>
        <v>0</v>
      </c>
      <c r="E227" s="470">
        <f>SUM(E224:E226)</f>
        <v>0</v>
      </c>
      <c r="F227" s="470">
        <f>SUM(F224:F226)</f>
        <v>0.66</v>
      </c>
      <c r="H227" s="471" t="s">
        <v>63</v>
      </c>
      <c r="I227" s="477">
        <f>SUM(I224:I226)</f>
        <v>4.5</v>
      </c>
      <c r="J227" s="467"/>
      <c r="K227" s="471"/>
      <c r="L227" s="470">
        <f>SUM(L224:L226)</f>
        <v>3.8400000000000003</v>
      </c>
      <c r="M227" s="470">
        <f>SUM(M224:M226)</f>
        <v>0.66</v>
      </c>
      <c r="N227" s="470">
        <f>SUM(N224:N226)</f>
        <v>0</v>
      </c>
      <c r="O227" s="470">
        <f>SUM(O224:O226)</f>
        <v>0</v>
      </c>
      <c r="P227" s="470">
        <f>SUM(P224:P226)</f>
        <v>0.66</v>
      </c>
      <c r="Q227" s="466"/>
    </row>
    <row r="228" spans="1:17" s="469" customFormat="1" ht="21" customHeight="1">
      <c r="A228" s="696">
        <v>21</v>
      </c>
      <c r="B228" s="697" t="s">
        <v>944</v>
      </c>
      <c r="C228" s="468">
        <v>0.66</v>
      </c>
      <c r="D228" s="468"/>
      <c r="E228" s="468"/>
      <c r="F228" s="468">
        <f>SUM(C228:E228)</f>
        <v>0.66</v>
      </c>
      <c r="G228" s="698" t="s">
        <v>945</v>
      </c>
      <c r="H228" s="467" t="s">
        <v>49</v>
      </c>
      <c r="I228" s="469">
        <v>3.76</v>
      </c>
      <c r="J228" s="467" t="s">
        <v>138</v>
      </c>
      <c r="K228" s="465" t="s">
        <v>59</v>
      </c>
      <c r="L228" s="468">
        <v>3.1</v>
      </c>
      <c r="M228" s="468">
        <v>0.66</v>
      </c>
      <c r="N228" s="468"/>
      <c r="O228" s="468"/>
      <c r="P228" s="468">
        <f>SUM(M228:O228)</f>
        <v>0.66</v>
      </c>
      <c r="Q228" s="466"/>
    </row>
    <row r="229" spans="1:17" s="469" customFormat="1" ht="21" customHeight="1">
      <c r="A229" s="696"/>
      <c r="B229" s="697"/>
      <c r="C229" s="468"/>
      <c r="D229" s="468"/>
      <c r="E229" s="468"/>
      <c r="F229" s="468"/>
      <c r="G229" s="698"/>
      <c r="H229" s="467" t="s">
        <v>61</v>
      </c>
      <c r="I229" s="469">
        <v>0.37</v>
      </c>
      <c r="J229" s="467" t="s">
        <v>69</v>
      </c>
      <c r="K229" s="465" t="s">
        <v>174</v>
      </c>
      <c r="L229" s="467">
        <v>0.37</v>
      </c>
      <c r="M229" s="468"/>
      <c r="N229" s="468"/>
      <c r="O229" s="468"/>
      <c r="P229" s="468"/>
      <c r="Q229" s="466"/>
    </row>
    <row r="230" spans="1:17" s="469" customFormat="1" ht="21" customHeight="1">
      <c r="A230" s="696"/>
      <c r="B230" s="697"/>
      <c r="C230" s="468"/>
      <c r="D230" s="468"/>
      <c r="E230" s="468"/>
      <c r="F230" s="468"/>
      <c r="G230" s="698"/>
      <c r="H230" s="467" t="s">
        <v>62</v>
      </c>
      <c r="I230" s="469">
        <v>0.37</v>
      </c>
      <c r="J230" s="467" t="s">
        <v>334</v>
      </c>
      <c r="K230" s="465" t="s">
        <v>174</v>
      </c>
      <c r="L230" s="467">
        <v>0.37</v>
      </c>
      <c r="M230" s="468"/>
      <c r="N230" s="468"/>
      <c r="O230" s="468"/>
      <c r="P230" s="468"/>
      <c r="Q230" s="466"/>
    </row>
    <row r="231" spans="1:17" s="469" customFormat="1" ht="17.25" customHeight="1">
      <c r="A231" s="696"/>
      <c r="B231" s="697"/>
      <c r="C231" s="470">
        <f>SUM(C228:C230)</f>
        <v>0.66</v>
      </c>
      <c r="D231" s="470">
        <f>SUM(D228:D230)</f>
        <v>0</v>
      </c>
      <c r="E231" s="470">
        <f>SUM(E228:E230)</f>
        <v>0</v>
      </c>
      <c r="F231" s="470">
        <f>SUM(F228:F230)</f>
        <v>0.66</v>
      </c>
      <c r="H231" s="471" t="s">
        <v>63</v>
      </c>
      <c r="I231" s="477">
        <f>SUM(I228:I230)</f>
        <v>4.5</v>
      </c>
      <c r="J231" s="467"/>
      <c r="K231" s="471"/>
      <c r="L231" s="470">
        <f>SUM(L228:L230)</f>
        <v>3.8400000000000003</v>
      </c>
      <c r="M231" s="470">
        <f>SUM(M228:M230)</f>
        <v>0.66</v>
      </c>
      <c r="N231" s="470">
        <f>SUM(N228:N230)</f>
        <v>0</v>
      </c>
      <c r="O231" s="470">
        <f>SUM(O228:O230)</f>
        <v>0</v>
      </c>
      <c r="P231" s="470">
        <f>SUM(P228:P230)</f>
        <v>0.66</v>
      </c>
      <c r="Q231" s="466"/>
    </row>
    <row r="232" spans="1:17" s="469" customFormat="1" ht="26.25" customHeight="1">
      <c r="A232" s="696">
        <v>22</v>
      </c>
      <c r="B232" s="697" t="s">
        <v>946</v>
      </c>
      <c r="C232" s="468"/>
      <c r="D232" s="468"/>
      <c r="E232" s="468">
        <v>1.17</v>
      </c>
      <c r="F232" s="468">
        <f>SUM(C232:E232)</f>
        <v>1.17</v>
      </c>
      <c r="G232" s="698" t="s">
        <v>941</v>
      </c>
      <c r="H232" s="467" t="s">
        <v>49</v>
      </c>
      <c r="I232" s="469">
        <v>3.67</v>
      </c>
      <c r="J232" s="467" t="s">
        <v>138</v>
      </c>
      <c r="K232" s="465" t="s">
        <v>59</v>
      </c>
      <c r="L232" s="468">
        <v>2.5</v>
      </c>
      <c r="M232" s="468"/>
      <c r="N232" s="468"/>
      <c r="O232" s="468">
        <v>1.17</v>
      </c>
      <c r="P232" s="468">
        <f>SUM(M232:O232)</f>
        <v>1.17</v>
      </c>
      <c r="Q232" s="466"/>
    </row>
    <row r="233" spans="1:17" s="469" customFormat="1" ht="26.25" customHeight="1">
      <c r="A233" s="696"/>
      <c r="B233" s="697"/>
      <c r="C233" s="468"/>
      <c r="D233" s="468"/>
      <c r="E233" s="468"/>
      <c r="F233" s="468"/>
      <c r="G233" s="698"/>
      <c r="H233" s="467" t="s">
        <v>61</v>
      </c>
      <c r="I233" s="469">
        <v>0.37</v>
      </c>
      <c r="J233" s="467" t="s">
        <v>69</v>
      </c>
      <c r="K233" s="465" t="s">
        <v>174</v>
      </c>
      <c r="L233" s="467">
        <v>0.37</v>
      </c>
      <c r="M233" s="468"/>
      <c r="N233" s="468"/>
      <c r="O233" s="468"/>
      <c r="P233" s="468"/>
      <c r="Q233" s="466"/>
    </row>
    <row r="234" spans="1:17" s="469" customFormat="1" ht="26.25" customHeight="1">
      <c r="A234" s="696"/>
      <c r="B234" s="697"/>
      <c r="C234" s="468"/>
      <c r="D234" s="468"/>
      <c r="E234" s="468"/>
      <c r="F234" s="468"/>
      <c r="G234" s="698"/>
      <c r="H234" s="467" t="s">
        <v>62</v>
      </c>
      <c r="I234" s="469">
        <v>0.37</v>
      </c>
      <c r="J234" s="467" t="s">
        <v>334</v>
      </c>
      <c r="K234" s="465" t="s">
        <v>174</v>
      </c>
      <c r="L234" s="467">
        <v>0.37</v>
      </c>
      <c r="M234" s="468"/>
      <c r="N234" s="468"/>
      <c r="O234" s="468"/>
      <c r="P234" s="468"/>
      <c r="Q234" s="466"/>
    </row>
    <row r="235" spans="1:17" s="469" customFormat="1" ht="14.25">
      <c r="A235" s="696"/>
      <c r="B235" s="697"/>
      <c r="C235" s="470">
        <f>SUM(C232:C234)</f>
        <v>0</v>
      </c>
      <c r="D235" s="470">
        <f>SUM(D232:D234)</f>
        <v>0</v>
      </c>
      <c r="E235" s="470">
        <f>SUM(E232:E234)</f>
        <v>1.17</v>
      </c>
      <c r="F235" s="470">
        <f>SUM(F232:F234)</f>
        <v>1.17</v>
      </c>
      <c r="H235" s="471" t="s">
        <v>63</v>
      </c>
      <c r="I235" s="477">
        <f>SUM(I232:I234)</f>
        <v>4.41</v>
      </c>
      <c r="J235" s="467"/>
      <c r="K235" s="471"/>
      <c r="L235" s="470">
        <f>SUM(L232:L234)</f>
        <v>3.24</v>
      </c>
      <c r="M235" s="470">
        <f>SUM(M232:M234)</f>
        <v>0</v>
      </c>
      <c r="N235" s="470">
        <f>SUM(N232:N234)</f>
        <v>0</v>
      </c>
      <c r="O235" s="470">
        <f>SUM(O232:O234)</f>
        <v>1.17</v>
      </c>
      <c r="P235" s="470">
        <f>SUM(P232:P234)</f>
        <v>1.17</v>
      </c>
      <c r="Q235" s="466"/>
    </row>
    <row r="236" spans="1:17" s="469" customFormat="1" ht="19.5" customHeight="1">
      <c r="A236" s="696">
        <v>23</v>
      </c>
      <c r="B236" s="697" t="s">
        <v>947</v>
      </c>
      <c r="C236" s="468"/>
      <c r="D236" s="468"/>
      <c r="E236" s="468">
        <v>1.17</v>
      </c>
      <c r="F236" s="468">
        <f>SUM(C236:E236)</f>
        <v>1.17</v>
      </c>
      <c r="G236" s="698" t="s">
        <v>941</v>
      </c>
      <c r="H236" s="467" t="s">
        <v>49</v>
      </c>
      <c r="I236" s="469">
        <v>3.67</v>
      </c>
      <c r="J236" s="467" t="s">
        <v>138</v>
      </c>
      <c r="K236" s="465" t="s">
        <v>59</v>
      </c>
      <c r="L236" s="468">
        <v>2.5</v>
      </c>
      <c r="M236" s="468"/>
      <c r="N236" s="468"/>
      <c r="O236" s="468">
        <v>1.17</v>
      </c>
      <c r="P236" s="468">
        <f>SUM(M236:O236)</f>
        <v>1.17</v>
      </c>
      <c r="Q236" s="466"/>
    </row>
    <row r="237" spans="1:17" s="469" customFormat="1" ht="14.25">
      <c r="A237" s="696"/>
      <c r="B237" s="697"/>
      <c r="C237" s="468"/>
      <c r="D237" s="468"/>
      <c r="E237" s="468"/>
      <c r="F237" s="468"/>
      <c r="G237" s="698"/>
      <c r="H237" s="467" t="s">
        <v>61</v>
      </c>
      <c r="I237" s="469">
        <v>0.37</v>
      </c>
      <c r="J237" s="467" t="s">
        <v>69</v>
      </c>
      <c r="K237" s="465" t="s">
        <v>174</v>
      </c>
      <c r="L237" s="467">
        <v>0.37</v>
      </c>
      <c r="M237" s="468"/>
      <c r="N237" s="468"/>
      <c r="O237" s="468"/>
      <c r="P237" s="468"/>
      <c r="Q237" s="466"/>
    </row>
    <row r="238" spans="1:17" s="469" customFormat="1" ht="14.25">
      <c r="A238" s="696"/>
      <c r="B238" s="697"/>
      <c r="C238" s="468"/>
      <c r="D238" s="468"/>
      <c r="E238" s="468"/>
      <c r="F238" s="468"/>
      <c r="G238" s="698"/>
      <c r="H238" s="467" t="s">
        <v>62</v>
      </c>
      <c r="I238" s="469">
        <v>0.37</v>
      </c>
      <c r="J238" s="467" t="s">
        <v>334</v>
      </c>
      <c r="K238" s="465" t="s">
        <v>174</v>
      </c>
      <c r="L238" s="467">
        <v>0.37</v>
      </c>
      <c r="M238" s="468"/>
      <c r="N238" s="468"/>
      <c r="O238" s="468"/>
      <c r="P238" s="468"/>
      <c r="Q238" s="466"/>
    </row>
    <row r="239" spans="1:17" s="469" customFormat="1" ht="14.25">
      <c r="A239" s="696"/>
      <c r="B239" s="697"/>
      <c r="C239" s="470">
        <f>SUM(C236:C238)</f>
        <v>0</v>
      </c>
      <c r="D239" s="470">
        <f>SUM(D236:D238)</f>
        <v>0</v>
      </c>
      <c r="E239" s="470">
        <f>SUM(E236:E238)</f>
        <v>1.17</v>
      </c>
      <c r="F239" s="470">
        <f>SUM(F236:F238)</f>
        <v>1.17</v>
      </c>
      <c r="H239" s="471" t="s">
        <v>63</v>
      </c>
      <c r="I239" s="477">
        <f>SUM(I236:I238)</f>
        <v>4.41</v>
      </c>
      <c r="J239" s="467"/>
      <c r="K239" s="471"/>
      <c r="L239" s="470">
        <f>SUM(L236:L238)</f>
        <v>3.24</v>
      </c>
      <c r="M239" s="470">
        <f>SUM(M236:M238)</f>
        <v>0</v>
      </c>
      <c r="N239" s="470">
        <f>SUM(N236:N238)</f>
        <v>0</v>
      </c>
      <c r="O239" s="470">
        <f>SUM(O236:O238)</f>
        <v>1.17</v>
      </c>
      <c r="P239" s="470">
        <f>SUM(P236:P238)</f>
        <v>1.17</v>
      </c>
      <c r="Q239" s="466"/>
    </row>
    <row r="240" spans="1:17" s="469" customFormat="1" ht="23.25" customHeight="1">
      <c r="A240" s="696">
        <v>24</v>
      </c>
      <c r="B240" s="697" t="s">
        <v>948</v>
      </c>
      <c r="C240" s="468"/>
      <c r="D240" s="468"/>
      <c r="E240" s="468">
        <v>0.89</v>
      </c>
      <c r="F240" s="468">
        <f>SUM(C240:E240)</f>
        <v>0.89</v>
      </c>
      <c r="G240" s="698" t="s">
        <v>949</v>
      </c>
      <c r="H240" s="467" t="s">
        <v>49</v>
      </c>
      <c r="I240" s="469">
        <v>3.79</v>
      </c>
      <c r="J240" s="467" t="s">
        <v>138</v>
      </c>
      <c r="K240" s="465" t="s">
        <v>59</v>
      </c>
      <c r="L240" s="468">
        <v>2.9</v>
      </c>
      <c r="M240" s="468"/>
      <c r="N240" s="468"/>
      <c r="O240" s="468">
        <v>0.89</v>
      </c>
      <c r="P240" s="468">
        <f>SUM(M240:O240)</f>
        <v>0.89</v>
      </c>
      <c r="Q240" s="466"/>
    </row>
    <row r="241" spans="1:17" s="469" customFormat="1" ht="14.25">
      <c r="A241" s="696"/>
      <c r="B241" s="697"/>
      <c r="C241" s="468"/>
      <c r="D241" s="468"/>
      <c r="E241" s="468"/>
      <c r="F241" s="468"/>
      <c r="G241" s="698"/>
      <c r="H241" s="467" t="s">
        <v>61</v>
      </c>
      <c r="I241" s="469">
        <v>0.38</v>
      </c>
      <c r="J241" s="467" t="s">
        <v>69</v>
      </c>
      <c r="K241" s="465" t="s">
        <v>59</v>
      </c>
      <c r="L241" s="467">
        <v>0.37</v>
      </c>
      <c r="M241" s="468"/>
      <c r="N241" s="468"/>
      <c r="O241" s="468"/>
      <c r="P241" s="468"/>
      <c r="Q241" s="466"/>
    </row>
    <row r="242" spans="1:17" s="469" customFormat="1" ht="14.25">
      <c r="A242" s="696"/>
      <c r="B242" s="697"/>
      <c r="C242" s="468"/>
      <c r="D242" s="468"/>
      <c r="E242" s="468"/>
      <c r="F242" s="468"/>
      <c r="G242" s="698"/>
      <c r="H242" s="467"/>
      <c r="J242" s="467"/>
      <c r="K242" s="465" t="s">
        <v>174</v>
      </c>
      <c r="L242" s="467">
        <v>0.01</v>
      </c>
      <c r="M242" s="468"/>
      <c r="N242" s="468"/>
      <c r="O242" s="468"/>
      <c r="P242" s="468"/>
      <c r="Q242" s="466"/>
    </row>
    <row r="243" spans="1:17" s="469" customFormat="1" ht="14.25">
      <c r="A243" s="696"/>
      <c r="B243" s="697"/>
      <c r="C243" s="468"/>
      <c r="D243" s="468"/>
      <c r="E243" s="468"/>
      <c r="F243" s="468"/>
      <c r="G243" s="698"/>
      <c r="H243" s="467" t="s">
        <v>62</v>
      </c>
      <c r="I243" s="469">
        <v>0.38</v>
      </c>
      <c r="J243" s="467" t="s">
        <v>334</v>
      </c>
      <c r="K243" s="465" t="s">
        <v>174</v>
      </c>
      <c r="L243" s="467">
        <v>0.38</v>
      </c>
      <c r="M243" s="468"/>
      <c r="N243" s="468"/>
      <c r="O243" s="468"/>
      <c r="P243" s="468"/>
      <c r="Q243" s="466"/>
    </row>
    <row r="244" spans="1:17" s="469" customFormat="1" ht="14.25">
      <c r="A244" s="696"/>
      <c r="B244" s="697"/>
      <c r="C244" s="470">
        <f>SUM(C240:C243)</f>
        <v>0</v>
      </c>
      <c r="D244" s="470">
        <f>SUM(D240:D243)</f>
        <v>0</v>
      </c>
      <c r="E244" s="470">
        <f>SUM(E240:E243)</f>
        <v>0.89</v>
      </c>
      <c r="F244" s="470">
        <f>SUM(F240:F243)</f>
        <v>0.89</v>
      </c>
      <c r="H244" s="471" t="s">
        <v>63</v>
      </c>
      <c r="I244" s="477">
        <f>SUM(I240:I243)</f>
        <v>4.55</v>
      </c>
      <c r="J244" s="467"/>
      <c r="K244" s="471"/>
      <c r="L244" s="470">
        <f>SUM(L240:L243)</f>
        <v>3.6599999999999997</v>
      </c>
      <c r="M244" s="470">
        <f>SUM(M240:M243)</f>
        <v>0</v>
      </c>
      <c r="N244" s="470">
        <f>SUM(N240:N243)</f>
        <v>0</v>
      </c>
      <c r="O244" s="470">
        <f>SUM(O240:O243)</f>
        <v>0.89</v>
      </c>
      <c r="P244" s="470">
        <f>SUM(P240:P243)</f>
        <v>0.89</v>
      </c>
      <c r="Q244" s="466"/>
    </row>
    <row r="245" spans="1:17" s="469" customFormat="1" ht="21" customHeight="1">
      <c r="A245" s="696">
        <v>25</v>
      </c>
      <c r="B245" s="697" t="s">
        <v>950</v>
      </c>
      <c r="C245" s="468"/>
      <c r="D245" s="468"/>
      <c r="E245" s="468">
        <v>0.89</v>
      </c>
      <c r="F245" s="468">
        <f>SUM(C245:E245)</f>
        <v>0.89</v>
      </c>
      <c r="G245" s="698" t="s">
        <v>951</v>
      </c>
      <c r="H245" s="467" t="s">
        <v>49</v>
      </c>
      <c r="I245" s="469">
        <v>3.79</v>
      </c>
      <c r="J245" s="467" t="s">
        <v>138</v>
      </c>
      <c r="K245" s="465" t="s">
        <v>59</v>
      </c>
      <c r="L245" s="468">
        <v>2.9</v>
      </c>
      <c r="M245" s="468"/>
      <c r="N245" s="468"/>
      <c r="O245" s="468">
        <v>0.89</v>
      </c>
      <c r="P245" s="468">
        <f>SUM(M245:O245)</f>
        <v>0.89</v>
      </c>
      <c r="Q245" s="466"/>
    </row>
    <row r="246" spans="1:17" s="469" customFormat="1" ht="14.25">
      <c r="A246" s="696"/>
      <c r="B246" s="697"/>
      <c r="C246" s="468"/>
      <c r="D246" s="468"/>
      <c r="E246" s="468"/>
      <c r="F246" s="468"/>
      <c r="G246" s="698"/>
      <c r="H246" s="467" t="s">
        <v>61</v>
      </c>
      <c r="I246" s="469">
        <v>0.38</v>
      </c>
      <c r="J246" s="467" t="s">
        <v>69</v>
      </c>
      <c r="K246" s="465" t="s">
        <v>59</v>
      </c>
      <c r="L246" s="467">
        <v>0.31</v>
      </c>
      <c r="M246" s="468"/>
      <c r="N246" s="468"/>
      <c r="O246" s="468"/>
      <c r="P246" s="468"/>
      <c r="Q246" s="466"/>
    </row>
    <row r="247" spans="1:17" s="469" customFormat="1" ht="14.25">
      <c r="A247" s="696"/>
      <c r="B247" s="697"/>
      <c r="C247" s="468"/>
      <c r="D247" s="468"/>
      <c r="E247" s="468"/>
      <c r="F247" s="468"/>
      <c r="G247" s="698"/>
      <c r="H247" s="467"/>
      <c r="J247" s="467"/>
      <c r="K247" s="465" t="s">
        <v>174</v>
      </c>
      <c r="L247" s="467">
        <v>0.07</v>
      </c>
      <c r="M247" s="468"/>
      <c r="N247" s="468"/>
      <c r="O247" s="468"/>
      <c r="P247" s="468"/>
      <c r="Q247" s="466"/>
    </row>
    <row r="248" spans="1:17" s="469" customFormat="1" ht="14.25">
      <c r="A248" s="696"/>
      <c r="B248" s="697"/>
      <c r="C248" s="468"/>
      <c r="D248" s="468"/>
      <c r="E248" s="468"/>
      <c r="F248" s="468"/>
      <c r="G248" s="698"/>
      <c r="H248" s="467" t="s">
        <v>62</v>
      </c>
      <c r="I248" s="469">
        <v>0.38</v>
      </c>
      <c r="J248" s="467" t="s">
        <v>334</v>
      </c>
      <c r="K248" s="465" t="s">
        <v>174</v>
      </c>
      <c r="L248" s="467">
        <v>0.38</v>
      </c>
      <c r="M248" s="468"/>
      <c r="N248" s="468"/>
      <c r="O248" s="468"/>
      <c r="P248" s="468"/>
      <c r="Q248" s="466"/>
    </row>
    <row r="249" spans="1:17" s="469" customFormat="1" ht="14.25">
      <c r="A249" s="696"/>
      <c r="B249" s="697"/>
      <c r="C249" s="470">
        <f>SUM(C245:C248)</f>
        <v>0</v>
      </c>
      <c r="D249" s="470">
        <f>SUM(D245:D248)</f>
        <v>0</v>
      </c>
      <c r="E249" s="470">
        <f>SUM(E245:E248)</f>
        <v>0.89</v>
      </c>
      <c r="F249" s="470">
        <f>SUM(F245:F248)</f>
        <v>0.89</v>
      </c>
      <c r="H249" s="471" t="s">
        <v>63</v>
      </c>
      <c r="I249" s="477">
        <f>SUM(I245:I248)</f>
        <v>4.55</v>
      </c>
      <c r="J249" s="467"/>
      <c r="K249" s="465"/>
      <c r="L249" s="470">
        <f>SUM(L245:L248)</f>
        <v>3.6599999999999997</v>
      </c>
      <c r="M249" s="470">
        <f>SUM(M245:M248)</f>
        <v>0</v>
      </c>
      <c r="N249" s="470">
        <f>SUM(N245:N248)</f>
        <v>0</v>
      </c>
      <c r="O249" s="470">
        <f>SUM(O245:O248)</f>
        <v>0.89</v>
      </c>
      <c r="P249" s="470">
        <f>SUM(P245:P248)</f>
        <v>0.89</v>
      </c>
      <c r="Q249" s="466"/>
    </row>
    <row r="250" spans="1:17" s="469" customFormat="1" ht="28.5">
      <c r="A250" s="465"/>
      <c r="B250" s="474" t="s">
        <v>952</v>
      </c>
      <c r="C250" s="470">
        <f>SUM(C214,C218,C223,C227,C231,C235,C239,C244,C249)</f>
        <v>4.74</v>
      </c>
      <c r="D250" s="470">
        <f>SUM(D214,D218,D223,D227,D231,D235,D239,D244,D249)</f>
        <v>0</v>
      </c>
      <c r="E250" s="470">
        <f>SUM(E214,E218,E223,E227,E231,E235,E239,E244,E249)</f>
        <v>4.12</v>
      </c>
      <c r="F250" s="470">
        <f>SUM(F214,F218,F223,F227,F231,F235,F239,F244,F249)</f>
        <v>8.86</v>
      </c>
      <c r="G250" s="467"/>
      <c r="H250" s="471"/>
      <c r="I250" s="470">
        <f>SUM(I214,I218,I223,I227,I231,I235,I239,I244,I249)</f>
        <v>40.51</v>
      </c>
      <c r="J250" s="467"/>
      <c r="K250" s="465"/>
      <c r="L250" s="470">
        <f>SUM(L214,L218,L223,L227,L231,L235,L239,L244,L249)</f>
        <v>31.650000000000006</v>
      </c>
      <c r="M250" s="470">
        <f>SUM(M214,M218,M223,M227,M231,M235,M239,M244,M249)</f>
        <v>4.74</v>
      </c>
      <c r="N250" s="470">
        <f>SUM(N214,N218,N223,N227,N231,N235,N239,N244,N249)</f>
        <v>0</v>
      </c>
      <c r="O250" s="470">
        <f>SUM(O214,O218,O223,O227,O231,O235,O239,O244,O249)</f>
        <v>4.12</v>
      </c>
      <c r="P250" s="470">
        <f>SUM(P214,P218,P223,P227,P231,P235,P239,P244,P249)</f>
        <v>8.86</v>
      </c>
      <c r="Q250" s="466"/>
    </row>
    <row r="251" spans="1:17" s="469" customFormat="1" ht="71.25" customHeight="1">
      <c r="A251" s="465">
        <v>26</v>
      </c>
      <c r="B251" s="466" t="s">
        <v>953</v>
      </c>
      <c r="C251" s="468">
        <v>0.59</v>
      </c>
      <c r="D251" s="468"/>
      <c r="E251" s="468"/>
      <c r="F251" s="468">
        <f aca="true" t="shared" si="1" ref="F251:F257">SUM(C251:E251)</f>
        <v>0.59</v>
      </c>
      <c r="G251" s="698" t="s">
        <v>954</v>
      </c>
      <c r="H251" s="467"/>
      <c r="I251" s="467">
        <v>3.087</v>
      </c>
      <c r="J251" s="467" t="s">
        <v>120</v>
      </c>
      <c r="K251" s="465" t="s">
        <v>59</v>
      </c>
      <c r="L251" s="468">
        <v>2.5</v>
      </c>
      <c r="M251" s="468">
        <v>0.59</v>
      </c>
      <c r="N251" s="468"/>
      <c r="O251" s="468"/>
      <c r="P251" s="468">
        <f aca="true" t="shared" si="2" ref="P251:P257">SUM(M251:O251)</f>
        <v>0.59</v>
      </c>
      <c r="Q251" s="466"/>
    </row>
    <row r="252" spans="1:17" s="469" customFormat="1" ht="73.5" customHeight="1">
      <c r="A252" s="465">
        <v>27</v>
      </c>
      <c r="B252" s="466" t="s">
        <v>955</v>
      </c>
      <c r="C252" s="468">
        <v>0.59</v>
      </c>
      <c r="D252" s="468"/>
      <c r="E252" s="468"/>
      <c r="F252" s="468">
        <f t="shared" si="1"/>
        <v>0.59</v>
      </c>
      <c r="G252" s="698"/>
      <c r="H252" s="467"/>
      <c r="I252" s="467">
        <v>3.087</v>
      </c>
      <c r="J252" s="467" t="s">
        <v>120</v>
      </c>
      <c r="K252" s="465" t="s">
        <v>59</v>
      </c>
      <c r="L252" s="468">
        <v>2.5</v>
      </c>
      <c r="M252" s="468">
        <v>0.59</v>
      </c>
      <c r="N252" s="468"/>
      <c r="O252" s="468"/>
      <c r="P252" s="468">
        <f t="shared" si="2"/>
        <v>0.59</v>
      </c>
      <c r="Q252" s="466"/>
    </row>
    <row r="253" spans="1:17" s="469" customFormat="1" ht="75" customHeight="1">
      <c r="A253" s="465">
        <v>28</v>
      </c>
      <c r="B253" s="466" t="s">
        <v>956</v>
      </c>
      <c r="C253" s="468">
        <v>0.59</v>
      </c>
      <c r="D253" s="468"/>
      <c r="E253" s="468"/>
      <c r="F253" s="468">
        <f t="shared" si="1"/>
        <v>0.59</v>
      </c>
      <c r="G253" s="698"/>
      <c r="H253" s="467"/>
      <c r="I253" s="467">
        <v>3.087</v>
      </c>
      <c r="J253" s="467" t="s">
        <v>120</v>
      </c>
      <c r="K253" s="465" t="s">
        <v>59</v>
      </c>
      <c r="L253" s="468">
        <v>2.5</v>
      </c>
      <c r="M253" s="468">
        <v>0.59</v>
      </c>
      <c r="N253" s="468"/>
      <c r="O253" s="468"/>
      <c r="P253" s="468">
        <f t="shared" si="2"/>
        <v>0.59</v>
      </c>
      <c r="Q253" s="466"/>
    </row>
    <row r="254" spans="1:17" s="469" customFormat="1" ht="72" customHeight="1">
      <c r="A254" s="465">
        <v>29</v>
      </c>
      <c r="B254" s="466" t="s">
        <v>957</v>
      </c>
      <c r="C254" s="468"/>
      <c r="D254" s="468">
        <v>0.53</v>
      </c>
      <c r="E254" s="468"/>
      <c r="F254" s="468">
        <f t="shared" si="1"/>
        <v>0.53</v>
      </c>
      <c r="G254" s="698"/>
      <c r="H254" s="467"/>
      <c r="I254" s="467">
        <v>3.032</v>
      </c>
      <c r="J254" s="467" t="s">
        <v>120</v>
      </c>
      <c r="K254" s="465" t="s">
        <v>59</v>
      </c>
      <c r="L254" s="468">
        <v>2.5</v>
      </c>
      <c r="M254" s="468"/>
      <c r="N254" s="468">
        <v>0.53</v>
      </c>
      <c r="O254" s="468"/>
      <c r="P254" s="468">
        <f t="shared" si="2"/>
        <v>0.53</v>
      </c>
      <c r="Q254" s="466"/>
    </row>
    <row r="255" spans="1:17" s="469" customFormat="1" ht="73.5" customHeight="1">
      <c r="A255" s="465">
        <v>30</v>
      </c>
      <c r="B255" s="466" t="s">
        <v>958</v>
      </c>
      <c r="C255" s="468"/>
      <c r="D255" s="468">
        <v>0.52</v>
      </c>
      <c r="E255" s="468"/>
      <c r="F255" s="468">
        <f t="shared" si="1"/>
        <v>0.52</v>
      </c>
      <c r="G255" s="698"/>
      <c r="H255" s="467"/>
      <c r="I255" s="467">
        <v>3.022</v>
      </c>
      <c r="J255" s="467" t="s">
        <v>120</v>
      </c>
      <c r="K255" s="465" t="s">
        <v>59</v>
      </c>
      <c r="L255" s="468">
        <v>2.5</v>
      </c>
      <c r="M255" s="468"/>
      <c r="N255" s="468">
        <v>0.52</v>
      </c>
      <c r="O255" s="468"/>
      <c r="P255" s="468">
        <f t="shared" si="2"/>
        <v>0.52</v>
      </c>
      <c r="Q255" s="466"/>
    </row>
    <row r="256" spans="1:17" s="469" customFormat="1" ht="72.75" customHeight="1">
      <c r="A256" s="465">
        <v>31</v>
      </c>
      <c r="B256" s="466" t="s">
        <v>959</v>
      </c>
      <c r="C256" s="468"/>
      <c r="D256" s="468">
        <v>0.52</v>
      </c>
      <c r="E256" s="468"/>
      <c r="F256" s="468">
        <f t="shared" si="1"/>
        <v>0.52</v>
      </c>
      <c r="G256" s="698"/>
      <c r="H256" s="467"/>
      <c r="I256" s="467">
        <v>3.022</v>
      </c>
      <c r="J256" s="467" t="s">
        <v>120</v>
      </c>
      <c r="K256" s="465" t="s">
        <v>59</v>
      </c>
      <c r="L256" s="468">
        <v>2.5</v>
      </c>
      <c r="M256" s="468"/>
      <c r="N256" s="468">
        <v>0.52</v>
      </c>
      <c r="O256" s="468"/>
      <c r="P256" s="468">
        <f t="shared" si="2"/>
        <v>0.52</v>
      </c>
      <c r="Q256" s="466"/>
    </row>
    <row r="257" spans="1:17" s="469" customFormat="1" ht="62.25" customHeight="1">
      <c r="A257" s="465">
        <v>32</v>
      </c>
      <c r="B257" s="478" t="s">
        <v>960</v>
      </c>
      <c r="C257" s="468"/>
      <c r="D257" s="468">
        <v>0.59</v>
      </c>
      <c r="E257" s="468"/>
      <c r="F257" s="468">
        <f t="shared" si="1"/>
        <v>0.59</v>
      </c>
      <c r="G257" s="698"/>
      <c r="H257" s="467"/>
      <c r="I257" s="475">
        <v>3.095</v>
      </c>
      <c r="J257" s="467" t="s">
        <v>120</v>
      </c>
      <c r="K257" s="465" t="s">
        <v>59</v>
      </c>
      <c r="L257" s="468">
        <v>2.5</v>
      </c>
      <c r="M257" s="479"/>
      <c r="N257" s="479">
        <v>0.59</v>
      </c>
      <c r="O257" s="479"/>
      <c r="P257" s="479">
        <f t="shared" si="2"/>
        <v>0.59</v>
      </c>
      <c r="Q257" s="478"/>
    </row>
    <row r="258" spans="1:17" s="469" customFormat="1" ht="14.25">
      <c r="A258" s="703" t="s">
        <v>961</v>
      </c>
      <c r="B258" s="703"/>
      <c r="C258" s="481">
        <f>SUM(C251:C257)</f>
        <v>1.77</v>
      </c>
      <c r="D258" s="481">
        <f>SUM(D251:D257)</f>
        <v>2.16</v>
      </c>
      <c r="E258" s="481">
        <f>SUM(E251:E257)</f>
        <v>0</v>
      </c>
      <c r="F258" s="481">
        <f>SUM(F251:F257)</f>
        <v>3.9299999999999997</v>
      </c>
      <c r="G258" s="480"/>
      <c r="H258" s="480"/>
      <c r="I258" s="481">
        <f>SUM(I251:I257)</f>
        <v>21.432</v>
      </c>
      <c r="J258" s="481"/>
      <c r="K258" s="481"/>
      <c r="L258" s="481">
        <f>SUM(L251:L257)</f>
        <v>17.5</v>
      </c>
      <c r="M258" s="481">
        <f>SUM(M251:M257)</f>
        <v>1.77</v>
      </c>
      <c r="N258" s="481">
        <f>SUM(N251:N257)</f>
        <v>2.16</v>
      </c>
      <c r="O258" s="481">
        <f>SUM(O251:O257)</f>
        <v>0</v>
      </c>
      <c r="P258" s="481">
        <f>SUM(P251:P257)</f>
        <v>3.9299999999999997</v>
      </c>
      <c r="Q258" s="482"/>
    </row>
    <row r="259" spans="1:17" s="469" customFormat="1" ht="75" customHeight="1">
      <c r="A259" s="465">
        <v>33</v>
      </c>
      <c r="B259" s="466" t="s">
        <v>962</v>
      </c>
      <c r="C259" s="468">
        <v>0.73</v>
      </c>
      <c r="D259" s="468"/>
      <c r="E259" s="468"/>
      <c r="F259" s="468">
        <f aca="true" t="shared" si="3" ref="F259:F264">SUM(C259:E259)</f>
        <v>0.73</v>
      </c>
      <c r="G259" s="698" t="s">
        <v>963</v>
      </c>
      <c r="H259" s="467"/>
      <c r="I259" s="698">
        <v>6.465</v>
      </c>
      <c r="J259" s="467" t="s">
        <v>116</v>
      </c>
      <c r="K259" s="465" t="s">
        <v>59</v>
      </c>
      <c r="L259" s="468">
        <v>2.5</v>
      </c>
      <c r="M259" s="468">
        <v>0.73</v>
      </c>
      <c r="N259" s="468"/>
      <c r="O259" s="468"/>
      <c r="P259" s="468">
        <f aca="true" t="shared" si="4" ref="P259:P264">SUM(M259:O259)</f>
        <v>0.73</v>
      </c>
      <c r="Q259" s="466"/>
    </row>
    <row r="260" spans="1:17" s="469" customFormat="1" ht="77.25" customHeight="1">
      <c r="A260" s="465">
        <v>34</v>
      </c>
      <c r="B260" s="466" t="s">
        <v>964</v>
      </c>
      <c r="C260" s="468">
        <v>0.73</v>
      </c>
      <c r="D260" s="468"/>
      <c r="E260" s="468"/>
      <c r="F260" s="468">
        <f t="shared" si="3"/>
        <v>0.73</v>
      </c>
      <c r="G260" s="698"/>
      <c r="H260" s="467"/>
      <c r="I260" s="698"/>
      <c r="J260" s="467" t="s">
        <v>116</v>
      </c>
      <c r="K260" s="465" t="s">
        <v>59</v>
      </c>
      <c r="L260" s="468">
        <v>2.5</v>
      </c>
      <c r="M260" s="468">
        <v>0.73</v>
      </c>
      <c r="N260" s="468"/>
      <c r="O260" s="468"/>
      <c r="P260" s="468">
        <f t="shared" si="4"/>
        <v>0.73</v>
      </c>
      <c r="Q260" s="466"/>
    </row>
    <row r="261" spans="1:17" s="469" customFormat="1" ht="77.25" customHeight="1">
      <c r="A261" s="465">
        <v>35</v>
      </c>
      <c r="B261" s="466" t="s">
        <v>965</v>
      </c>
      <c r="C261" s="468">
        <v>2.22</v>
      </c>
      <c r="D261" s="468"/>
      <c r="E261" s="468"/>
      <c r="F261" s="468">
        <f t="shared" si="3"/>
        <v>2.22</v>
      </c>
      <c r="G261" s="698"/>
      <c r="H261" s="467"/>
      <c r="I261" s="467">
        <v>4.72</v>
      </c>
      <c r="J261" s="467" t="s">
        <v>116</v>
      </c>
      <c r="K261" s="465" t="s">
        <v>59</v>
      </c>
      <c r="L261" s="468">
        <v>2.5</v>
      </c>
      <c r="M261" s="468">
        <v>2.22</v>
      </c>
      <c r="N261" s="468"/>
      <c r="O261" s="468"/>
      <c r="P261" s="468">
        <f t="shared" si="4"/>
        <v>2.22</v>
      </c>
      <c r="Q261" s="466"/>
    </row>
    <row r="262" spans="1:17" s="469" customFormat="1" ht="74.25" customHeight="1">
      <c r="A262" s="465">
        <v>36</v>
      </c>
      <c r="B262" s="466" t="s">
        <v>966</v>
      </c>
      <c r="C262" s="468">
        <v>1.78</v>
      </c>
      <c r="D262" s="468"/>
      <c r="E262" s="468">
        <v>2.04</v>
      </c>
      <c r="F262" s="468">
        <f t="shared" si="3"/>
        <v>3.8200000000000003</v>
      </c>
      <c r="G262" s="698"/>
      <c r="H262" s="467"/>
      <c r="I262" s="467">
        <v>6.32</v>
      </c>
      <c r="J262" s="467" t="s">
        <v>116</v>
      </c>
      <c r="K262" s="465" t="s">
        <v>59</v>
      </c>
      <c r="L262" s="468">
        <v>2.5</v>
      </c>
      <c r="M262" s="468">
        <v>1.78</v>
      </c>
      <c r="N262" s="468"/>
      <c r="O262" s="468">
        <v>2.04</v>
      </c>
      <c r="P262" s="468">
        <f t="shared" si="4"/>
        <v>3.8200000000000003</v>
      </c>
      <c r="Q262" s="466"/>
    </row>
    <row r="263" spans="1:17" s="469" customFormat="1" ht="75" customHeight="1">
      <c r="A263" s="465">
        <v>37</v>
      </c>
      <c r="B263" s="478" t="s">
        <v>967</v>
      </c>
      <c r="C263" s="468"/>
      <c r="D263" s="468">
        <v>0.72</v>
      </c>
      <c r="E263" s="468">
        <v>1.61</v>
      </c>
      <c r="F263" s="468">
        <f t="shared" si="3"/>
        <v>2.33</v>
      </c>
      <c r="G263" s="698"/>
      <c r="H263" s="467"/>
      <c r="I263" s="475">
        <v>4.825</v>
      </c>
      <c r="J263" s="467" t="s">
        <v>116</v>
      </c>
      <c r="K263" s="465" t="s">
        <v>59</v>
      </c>
      <c r="L263" s="468">
        <v>2.5</v>
      </c>
      <c r="M263" s="468"/>
      <c r="N263" s="468">
        <v>0.72</v>
      </c>
      <c r="O263" s="468">
        <v>1.61</v>
      </c>
      <c r="P263" s="468">
        <f t="shared" si="4"/>
        <v>2.33</v>
      </c>
      <c r="Q263" s="478"/>
    </row>
    <row r="264" spans="1:17" s="469" customFormat="1" ht="62.25" customHeight="1">
      <c r="A264" s="465">
        <v>38</v>
      </c>
      <c r="B264" s="478" t="s">
        <v>968</v>
      </c>
      <c r="C264" s="468"/>
      <c r="D264" s="468"/>
      <c r="E264" s="468">
        <v>2.33</v>
      </c>
      <c r="F264" s="468">
        <f t="shared" si="3"/>
        <v>2.33</v>
      </c>
      <c r="G264" s="698"/>
      <c r="H264" s="467"/>
      <c r="I264" s="475">
        <v>4.825</v>
      </c>
      <c r="J264" s="467" t="s">
        <v>116</v>
      </c>
      <c r="K264" s="465" t="s">
        <v>59</v>
      </c>
      <c r="L264" s="468">
        <v>2.5</v>
      </c>
      <c r="M264" s="468"/>
      <c r="N264" s="468"/>
      <c r="O264" s="468">
        <v>2.33</v>
      </c>
      <c r="P264" s="468">
        <f t="shared" si="4"/>
        <v>2.33</v>
      </c>
      <c r="Q264" s="478"/>
    </row>
    <row r="265" spans="1:17" s="469" customFormat="1" ht="14.25">
      <c r="A265" s="703" t="s">
        <v>969</v>
      </c>
      <c r="B265" s="703"/>
      <c r="C265" s="481">
        <f>SUM(C259:C264)</f>
        <v>5.46</v>
      </c>
      <c r="D265" s="481">
        <f>SUM(D259:D264)</f>
        <v>0.72</v>
      </c>
      <c r="E265" s="481">
        <f>SUM(E259:E264)</f>
        <v>5.98</v>
      </c>
      <c r="F265" s="481">
        <f>SUM(F259:F264)</f>
        <v>12.16</v>
      </c>
      <c r="G265" s="480"/>
      <c r="H265" s="480"/>
      <c r="I265" s="481">
        <f>SUM(I259:I264)</f>
        <v>27.154999999999998</v>
      </c>
      <c r="J265" s="481"/>
      <c r="K265" s="481"/>
      <c r="L265" s="481">
        <f>SUM(L259:L264)</f>
        <v>15</v>
      </c>
      <c r="M265" s="481">
        <f>SUM(M259:M264)</f>
        <v>5.46</v>
      </c>
      <c r="N265" s="481">
        <f>SUM(N259:N264)</f>
        <v>0.72</v>
      </c>
      <c r="O265" s="481">
        <f>SUM(O259:O264)</f>
        <v>5.98</v>
      </c>
      <c r="P265" s="481">
        <f>SUM(P259:P264)</f>
        <v>12.16</v>
      </c>
      <c r="Q265" s="482"/>
    </row>
    <row r="266" spans="1:17" s="469" customFormat="1" ht="91.5" customHeight="1">
      <c r="A266" s="465">
        <v>39</v>
      </c>
      <c r="B266" s="466" t="s">
        <v>970</v>
      </c>
      <c r="C266" s="468"/>
      <c r="D266" s="468">
        <v>1</v>
      </c>
      <c r="E266" s="468"/>
      <c r="F266" s="468">
        <f>SUM(C266:E266)</f>
        <v>1</v>
      </c>
      <c r="G266" s="698" t="s">
        <v>971</v>
      </c>
      <c r="H266" s="467"/>
      <c r="I266" s="468">
        <v>2.5</v>
      </c>
      <c r="J266" s="468" t="s">
        <v>55</v>
      </c>
      <c r="K266" s="465" t="s">
        <v>59</v>
      </c>
      <c r="L266" s="468">
        <v>1.5</v>
      </c>
      <c r="M266" s="468"/>
      <c r="N266" s="468">
        <v>1</v>
      </c>
      <c r="O266" s="468"/>
      <c r="P266" s="468">
        <f>SUM(M266:O266)</f>
        <v>1</v>
      </c>
      <c r="Q266" s="466"/>
    </row>
    <row r="267" spans="1:17" s="469" customFormat="1" ht="80.25" customHeight="1">
      <c r="A267" s="465">
        <v>40</v>
      </c>
      <c r="B267" s="466" t="s">
        <v>972</v>
      </c>
      <c r="C267" s="468"/>
      <c r="D267" s="468">
        <v>1</v>
      </c>
      <c r="E267" s="468"/>
      <c r="F267" s="468">
        <f>SUM(C267:E267)</f>
        <v>1</v>
      </c>
      <c r="G267" s="698"/>
      <c r="H267" s="467"/>
      <c r="I267" s="468">
        <v>2.5</v>
      </c>
      <c r="J267" s="468" t="s">
        <v>55</v>
      </c>
      <c r="K267" s="465" t="s">
        <v>59</v>
      </c>
      <c r="L267" s="468">
        <v>1.5</v>
      </c>
      <c r="M267" s="468"/>
      <c r="N267" s="468">
        <v>1</v>
      </c>
      <c r="O267" s="468"/>
      <c r="P267" s="468">
        <f>SUM(M267:O267)</f>
        <v>1</v>
      </c>
      <c r="Q267" s="466"/>
    </row>
    <row r="268" spans="1:17" s="469" customFormat="1" ht="30" customHeight="1">
      <c r="A268" s="704" t="s">
        <v>973</v>
      </c>
      <c r="B268" s="704"/>
      <c r="C268" s="470">
        <f>SUM(C266:C267)</f>
        <v>0</v>
      </c>
      <c r="D268" s="470">
        <f>SUM(D266:D267)</f>
        <v>2</v>
      </c>
      <c r="E268" s="470">
        <f>SUM(E266:E267)</f>
        <v>0</v>
      </c>
      <c r="F268" s="470">
        <f>SUM(F266:F267)</f>
        <v>2</v>
      </c>
      <c r="H268" s="467"/>
      <c r="I268" s="470">
        <f>SUM(I266:I267)</f>
        <v>5</v>
      </c>
      <c r="J268" s="468"/>
      <c r="K268" s="465"/>
      <c r="L268" s="470">
        <f>SUM(L266:L267)</f>
        <v>3</v>
      </c>
      <c r="M268" s="470">
        <f>SUM(M266:M267)</f>
        <v>0</v>
      </c>
      <c r="N268" s="470">
        <f>SUM(N266:N267)</f>
        <v>2</v>
      </c>
      <c r="O268" s="470">
        <f>SUM(O266:O267)</f>
        <v>0</v>
      </c>
      <c r="P268" s="470">
        <f>SUM(P266:P267)</f>
        <v>2</v>
      </c>
      <c r="Q268" s="466"/>
    </row>
    <row r="269" spans="1:17" s="476" customFormat="1" ht="21" customHeight="1">
      <c r="A269" s="705">
        <v>41</v>
      </c>
      <c r="B269" s="706" t="s">
        <v>974</v>
      </c>
      <c r="C269" s="479"/>
      <c r="D269" s="479">
        <v>0.15</v>
      </c>
      <c r="E269" s="479"/>
      <c r="F269" s="479">
        <f>SUM(C269:E269)</f>
        <v>0.15</v>
      </c>
      <c r="G269" s="707" t="s">
        <v>975</v>
      </c>
      <c r="H269" s="475" t="s">
        <v>49</v>
      </c>
      <c r="I269" s="479">
        <v>2.65</v>
      </c>
      <c r="J269" s="475" t="s">
        <v>75</v>
      </c>
      <c r="K269" s="483" t="s">
        <v>59</v>
      </c>
      <c r="L269" s="479">
        <v>2.5</v>
      </c>
      <c r="M269" s="479"/>
      <c r="N269" s="479">
        <v>0.15</v>
      </c>
      <c r="O269" s="479"/>
      <c r="P269" s="479">
        <f>SUM(M269:O269)</f>
        <v>0.15</v>
      </c>
      <c r="Q269" s="478"/>
    </row>
    <row r="270" spans="1:17" s="476" customFormat="1" ht="21" customHeight="1">
      <c r="A270" s="705"/>
      <c r="B270" s="706"/>
      <c r="C270" s="479"/>
      <c r="D270" s="479"/>
      <c r="E270" s="479"/>
      <c r="F270" s="479"/>
      <c r="G270" s="707"/>
      <c r="H270" s="475" t="s">
        <v>61</v>
      </c>
      <c r="I270" s="479">
        <v>0.27</v>
      </c>
      <c r="J270" s="475" t="s">
        <v>739</v>
      </c>
      <c r="K270" s="483" t="s">
        <v>174</v>
      </c>
      <c r="L270" s="475">
        <v>0.27</v>
      </c>
      <c r="M270" s="479"/>
      <c r="N270" s="479"/>
      <c r="O270" s="479"/>
      <c r="P270" s="479"/>
      <c r="Q270" s="478"/>
    </row>
    <row r="271" spans="1:17" s="476" customFormat="1" ht="21" customHeight="1">
      <c r="A271" s="705"/>
      <c r="B271" s="706"/>
      <c r="C271" s="479"/>
      <c r="D271" s="479"/>
      <c r="E271" s="479"/>
      <c r="F271" s="479"/>
      <c r="G271" s="707"/>
      <c r="H271" s="475" t="s">
        <v>62</v>
      </c>
      <c r="I271" s="479">
        <v>0.39</v>
      </c>
      <c r="J271" s="475" t="s">
        <v>334</v>
      </c>
      <c r="K271" s="483" t="s">
        <v>174</v>
      </c>
      <c r="L271" s="475">
        <v>0.39</v>
      </c>
      <c r="M271" s="479"/>
      <c r="N271" s="479"/>
      <c r="O271" s="479"/>
      <c r="P271" s="479"/>
      <c r="Q271" s="478"/>
    </row>
    <row r="272" spans="1:17" s="476" customFormat="1" ht="15" customHeight="1">
      <c r="A272" s="705"/>
      <c r="B272" s="706"/>
      <c r="C272" s="481">
        <f>SUM(C269:C271)</f>
        <v>0</v>
      </c>
      <c r="D272" s="481">
        <f>SUM(D269:D271)</f>
        <v>0.15</v>
      </c>
      <c r="E272" s="481">
        <f>SUM(E269:E271)</f>
        <v>0</v>
      </c>
      <c r="F272" s="481">
        <f>SUM(F269:F271)</f>
        <v>0.15</v>
      </c>
      <c r="G272" s="707"/>
      <c r="H272" s="480" t="s">
        <v>63</v>
      </c>
      <c r="I272" s="481">
        <f>SUM(I269:I271)</f>
        <v>3.31</v>
      </c>
      <c r="J272" s="475"/>
      <c r="K272" s="480"/>
      <c r="L272" s="481">
        <f>SUM(L269:L271)</f>
        <v>3.16</v>
      </c>
      <c r="M272" s="481">
        <f>SUM(M269:M271)</f>
        <v>0</v>
      </c>
      <c r="N272" s="481">
        <f>SUM(N269:N271)</f>
        <v>0.15</v>
      </c>
      <c r="O272" s="481">
        <f>SUM(O269:O271)</f>
        <v>0</v>
      </c>
      <c r="P272" s="481">
        <f>SUM(P269:P271)</f>
        <v>0.15</v>
      </c>
      <c r="Q272" s="478"/>
    </row>
    <row r="273" spans="1:17" s="469" customFormat="1" ht="21" customHeight="1">
      <c r="A273" s="696">
        <v>42</v>
      </c>
      <c r="B273" s="697" t="s">
        <v>976</v>
      </c>
      <c r="C273" s="479"/>
      <c r="D273" s="479">
        <v>0.15</v>
      </c>
      <c r="E273" s="479"/>
      <c r="F273" s="479">
        <f>SUM(C273:E273)</f>
        <v>0.15</v>
      </c>
      <c r="G273" s="698" t="s">
        <v>975</v>
      </c>
      <c r="H273" s="467" t="s">
        <v>49</v>
      </c>
      <c r="I273" s="468">
        <v>2.65</v>
      </c>
      <c r="J273" s="467" t="s">
        <v>75</v>
      </c>
      <c r="K273" s="483" t="s">
        <v>59</v>
      </c>
      <c r="L273" s="479">
        <v>2.5</v>
      </c>
      <c r="M273" s="479"/>
      <c r="N273" s="479">
        <v>0.15</v>
      </c>
      <c r="O273" s="479"/>
      <c r="P273" s="479">
        <f>SUM(M273:O273)</f>
        <v>0.15</v>
      </c>
      <c r="Q273" s="466"/>
    </row>
    <row r="274" spans="1:17" s="469" customFormat="1" ht="21" customHeight="1">
      <c r="A274" s="696"/>
      <c r="B274" s="697"/>
      <c r="C274" s="479"/>
      <c r="D274" s="479"/>
      <c r="E274" s="479"/>
      <c r="F274" s="479"/>
      <c r="G274" s="698"/>
      <c r="H274" s="467" t="s">
        <v>61</v>
      </c>
      <c r="I274" s="468">
        <v>0.27</v>
      </c>
      <c r="J274" s="475" t="s">
        <v>739</v>
      </c>
      <c r="K274" s="483" t="s">
        <v>174</v>
      </c>
      <c r="L274" s="475">
        <v>0.27</v>
      </c>
      <c r="M274" s="479"/>
      <c r="N274" s="479"/>
      <c r="O274" s="479"/>
      <c r="P274" s="479"/>
      <c r="Q274" s="466"/>
    </row>
    <row r="275" spans="1:17" s="469" customFormat="1" ht="21" customHeight="1">
      <c r="A275" s="696"/>
      <c r="B275" s="697"/>
      <c r="C275" s="479"/>
      <c r="D275" s="479"/>
      <c r="E275" s="479"/>
      <c r="F275" s="479"/>
      <c r="G275" s="698"/>
      <c r="H275" s="467" t="s">
        <v>62</v>
      </c>
      <c r="I275" s="468">
        <v>0.39</v>
      </c>
      <c r="J275" s="475" t="s">
        <v>334</v>
      </c>
      <c r="K275" s="483" t="s">
        <v>174</v>
      </c>
      <c r="L275" s="475">
        <v>0.39</v>
      </c>
      <c r="M275" s="479"/>
      <c r="N275" s="479"/>
      <c r="O275" s="479"/>
      <c r="P275" s="479"/>
      <c r="Q275" s="466"/>
    </row>
    <row r="276" spans="1:17" s="469" customFormat="1" ht="15.75" customHeight="1">
      <c r="A276" s="696"/>
      <c r="B276" s="697"/>
      <c r="C276" s="481">
        <f>SUM(C273:C275)</f>
        <v>0</v>
      </c>
      <c r="D276" s="481">
        <f>SUM(D273:D275)</f>
        <v>0.15</v>
      </c>
      <c r="E276" s="481">
        <f>SUM(E273:E275)</f>
        <v>0</v>
      </c>
      <c r="F276" s="481">
        <f>SUM(F273:F275)</f>
        <v>0.15</v>
      </c>
      <c r="G276" s="698"/>
      <c r="H276" s="471" t="s">
        <v>63</v>
      </c>
      <c r="I276" s="470">
        <f>SUM(I273:I275)</f>
        <v>3.31</v>
      </c>
      <c r="J276" s="467"/>
      <c r="K276" s="480"/>
      <c r="L276" s="481">
        <f>SUM(L273:L275)</f>
        <v>3.16</v>
      </c>
      <c r="M276" s="481">
        <f>SUM(M273:M275)</f>
        <v>0</v>
      </c>
      <c r="N276" s="481">
        <f>SUM(N273:N275)</f>
        <v>0.15</v>
      </c>
      <c r="O276" s="481">
        <f>SUM(O273:O275)</f>
        <v>0</v>
      </c>
      <c r="P276" s="481">
        <f>SUM(P273:P275)</f>
        <v>0.15</v>
      </c>
      <c r="Q276" s="466"/>
    </row>
    <row r="277" spans="1:17" s="469" customFormat="1" ht="21.75" customHeight="1">
      <c r="A277" s="696">
        <v>43</v>
      </c>
      <c r="B277" s="697" t="s">
        <v>977</v>
      </c>
      <c r="C277" s="479"/>
      <c r="D277" s="479">
        <v>0.16</v>
      </c>
      <c r="E277" s="479"/>
      <c r="F277" s="479">
        <f>SUM(C277:E277)</f>
        <v>0.16</v>
      </c>
      <c r="G277" s="698" t="s">
        <v>975</v>
      </c>
      <c r="H277" s="467" t="s">
        <v>49</v>
      </c>
      <c r="I277" s="468">
        <v>2.66</v>
      </c>
      <c r="J277" s="467" t="s">
        <v>75</v>
      </c>
      <c r="K277" s="483" t="s">
        <v>59</v>
      </c>
      <c r="L277" s="479">
        <v>2.5</v>
      </c>
      <c r="M277" s="479"/>
      <c r="N277" s="479">
        <v>0.16</v>
      </c>
      <c r="O277" s="479"/>
      <c r="P277" s="479">
        <f>SUM(M277:O277)</f>
        <v>0.16</v>
      </c>
      <c r="Q277" s="466"/>
    </row>
    <row r="278" spans="1:17" s="469" customFormat="1" ht="21.75" customHeight="1">
      <c r="A278" s="696"/>
      <c r="B278" s="697"/>
      <c r="C278" s="479"/>
      <c r="D278" s="479"/>
      <c r="E278" s="479"/>
      <c r="F278" s="479"/>
      <c r="G278" s="698"/>
      <c r="H278" s="467" t="s">
        <v>61</v>
      </c>
      <c r="I278" s="468">
        <v>0.27</v>
      </c>
      <c r="J278" s="475" t="s">
        <v>739</v>
      </c>
      <c r="K278" s="483" t="s">
        <v>174</v>
      </c>
      <c r="L278" s="475">
        <v>0.27</v>
      </c>
      <c r="M278" s="479"/>
      <c r="N278" s="479"/>
      <c r="O278" s="479"/>
      <c r="P278" s="479"/>
      <c r="Q278" s="466"/>
    </row>
    <row r="279" spans="1:17" s="469" customFormat="1" ht="21.75" customHeight="1">
      <c r="A279" s="696"/>
      <c r="B279" s="697"/>
      <c r="C279" s="479"/>
      <c r="D279" s="479"/>
      <c r="E279" s="479"/>
      <c r="F279" s="479"/>
      <c r="G279" s="698"/>
      <c r="H279" s="467" t="s">
        <v>62</v>
      </c>
      <c r="I279" s="468">
        <v>0.39</v>
      </c>
      <c r="J279" s="475" t="s">
        <v>334</v>
      </c>
      <c r="K279" s="483" t="s">
        <v>174</v>
      </c>
      <c r="L279" s="475">
        <v>0.39</v>
      </c>
      <c r="M279" s="479"/>
      <c r="N279" s="479"/>
      <c r="O279" s="479"/>
      <c r="P279" s="479"/>
      <c r="Q279" s="466"/>
    </row>
    <row r="280" spans="1:17" s="469" customFormat="1" ht="15" customHeight="1">
      <c r="A280" s="696"/>
      <c r="B280" s="697"/>
      <c r="C280" s="481">
        <f>SUM(C277:C279)</f>
        <v>0</v>
      </c>
      <c r="D280" s="481">
        <f>SUM(D277:D279)</f>
        <v>0.16</v>
      </c>
      <c r="E280" s="481">
        <f>SUM(E277:E279)</f>
        <v>0</v>
      </c>
      <c r="F280" s="481">
        <f>SUM(F277:F279)</f>
        <v>0.16</v>
      </c>
      <c r="G280" s="698"/>
      <c r="H280" s="471" t="s">
        <v>63</v>
      </c>
      <c r="I280" s="470">
        <f>SUM(I277:I279)</f>
        <v>3.3200000000000003</v>
      </c>
      <c r="J280" s="467"/>
      <c r="K280" s="480"/>
      <c r="L280" s="481">
        <f>SUM(L277:L279)</f>
        <v>3.16</v>
      </c>
      <c r="M280" s="481">
        <f>SUM(M277:M279)</f>
        <v>0</v>
      </c>
      <c r="N280" s="481">
        <f>SUM(N277:N279)</f>
        <v>0.16</v>
      </c>
      <c r="O280" s="481">
        <f>SUM(O277:O279)</f>
        <v>0</v>
      </c>
      <c r="P280" s="481">
        <f>SUM(P277:P279)</f>
        <v>0.16</v>
      </c>
      <c r="Q280" s="466"/>
    </row>
    <row r="281" spans="1:17" s="469" customFormat="1" ht="19.5" customHeight="1">
      <c r="A281" s="696">
        <v>44</v>
      </c>
      <c r="B281" s="697" t="s">
        <v>978</v>
      </c>
      <c r="C281" s="479"/>
      <c r="D281" s="479">
        <v>0.14</v>
      </c>
      <c r="E281" s="479"/>
      <c r="F281" s="479">
        <f>SUM(C281:E281)</f>
        <v>0.14</v>
      </c>
      <c r="G281" s="698" t="s">
        <v>979</v>
      </c>
      <c r="H281" s="467" t="s">
        <v>49</v>
      </c>
      <c r="I281" s="468">
        <v>2.64</v>
      </c>
      <c r="J281" s="467" t="s">
        <v>75</v>
      </c>
      <c r="K281" s="483" t="s">
        <v>59</v>
      </c>
      <c r="L281" s="479">
        <v>2.5</v>
      </c>
      <c r="M281" s="479"/>
      <c r="N281" s="479">
        <v>0.14</v>
      </c>
      <c r="O281" s="479"/>
      <c r="P281" s="479">
        <f>SUM(M281:O281)</f>
        <v>0.14</v>
      </c>
      <c r="Q281" s="467"/>
    </row>
    <row r="282" spans="1:17" s="469" customFormat="1" ht="19.5" customHeight="1">
      <c r="A282" s="696"/>
      <c r="B282" s="697"/>
      <c r="C282" s="479"/>
      <c r="D282" s="479"/>
      <c r="E282" s="479"/>
      <c r="F282" s="479"/>
      <c r="G282" s="698"/>
      <c r="H282" s="467" t="s">
        <v>61</v>
      </c>
      <c r="I282" s="468">
        <v>0.26</v>
      </c>
      <c r="J282" s="475" t="s">
        <v>739</v>
      </c>
      <c r="K282" s="483" t="s">
        <v>174</v>
      </c>
      <c r="L282" s="475">
        <v>0.26</v>
      </c>
      <c r="M282" s="479"/>
      <c r="N282" s="479"/>
      <c r="O282" s="479"/>
      <c r="P282" s="479"/>
      <c r="Q282" s="467"/>
    </row>
    <row r="283" spans="1:17" s="469" customFormat="1" ht="19.5" customHeight="1">
      <c r="A283" s="696"/>
      <c r="B283" s="697"/>
      <c r="C283" s="479"/>
      <c r="D283" s="479"/>
      <c r="E283" s="479"/>
      <c r="F283" s="479"/>
      <c r="G283" s="698"/>
      <c r="H283" s="467" t="s">
        <v>62</v>
      </c>
      <c r="I283" s="468">
        <v>0.4</v>
      </c>
      <c r="J283" s="475" t="s">
        <v>334</v>
      </c>
      <c r="K283" s="483" t="s">
        <v>174</v>
      </c>
      <c r="L283" s="479">
        <v>0.4</v>
      </c>
      <c r="M283" s="479"/>
      <c r="N283" s="479"/>
      <c r="O283" s="479"/>
      <c r="P283" s="479"/>
      <c r="Q283" s="467"/>
    </row>
    <row r="284" spans="1:17" s="469" customFormat="1" ht="15.75" customHeight="1">
      <c r="A284" s="696"/>
      <c r="B284" s="697"/>
      <c r="C284" s="481">
        <f>SUM(C281:C283)</f>
        <v>0</v>
      </c>
      <c r="D284" s="481">
        <f>SUM(D281:D283)</f>
        <v>0.14</v>
      </c>
      <c r="E284" s="481">
        <f>SUM(E281:E283)</f>
        <v>0</v>
      </c>
      <c r="F284" s="481">
        <f>SUM(F281:F283)</f>
        <v>0.14</v>
      </c>
      <c r="G284" s="698"/>
      <c r="H284" s="471" t="s">
        <v>63</v>
      </c>
      <c r="I284" s="470">
        <f>SUM(I281:I283)</f>
        <v>3.3000000000000003</v>
      </c>
      <c r="J284" s="468"/>
      <c r="K284" s="480"/>
      <c r="L284" s="481">
        <f>SUM(L281:L283)</f>
        <v>3.1599999999999997</v>
      </c>
      <c r="M284" s="481">
        <f>SUM(M281:M283)</f>
        <v>0</v>
      </c>
      <c r="N284" s="481">
        <f>SUM(N281:N283)</f>
        <v>0.14</v>
      </c>
      <c r="O284" s="481">
        <f>SUM(O281:O283)</f>
        <v>0</v>
      </c>
      <c r="P284" s="481">
        <f>SUM(P281:P283)</f>
        <v>0.14</v>
      </c>
      <c r="Q284" s="467"/>
    </row>
    <row r="285" spans="1:17" s="469" customFormat="1" ht="22.5" customHeight="1">
      <c r="A285" s="696">
        <v>45</v>
      </c>
      <c r="B285" s="697" t="s">
        <v>980</v>
      </c>
      <c r="C285" s="479"/>
      <c r="D285" s="479">
        <v>0.14</v>
      </c>
      <c r="E285" s="479"/>
      <c r="F285" s="479">
        <f>SUM(C285:E285)</f>
        <v>0.14</v>
      </c>
      <c r="G285" s="698" t="s">
        <v>979</v>
      </c>
      <c r="H285" s="467" t="s">
        <v>49</v>
      </c>
      <c r="I285" s="468">
        <v>2.64</v>
      </c>
      <c r="J285" s="467" t="s">
        <v>75</v>
      </c>
      <c r="K285" s="483" t="s">
        <v>59</v>
      </c>
      <c r="L285" s="479">
        <v>2.5</v>
      </c>
      <c r="M285" s="479"/>
      <c r="N285" s="479">
        <v>0.14</v>
      </c>
      <c r="O285" s="479"/>
      <c r="P285" s="479">
        <f>SUM(M285:O285)</f>
        <v>0.14</v>
      </c>
      <c r="Q285" s="466"/>
    </row>
    <row r="286" spans="1:17" s="469" customFormat="1" ht="22.5" customHeight="1">
      <c r="A286" s="696"/>
      <c r="B286" s="697"/>
      <c r="C286" s="479"/>
      <c r="D286" s="479"/>
      <c r="E286" s="479"/>
      <c r="F286" s="479"/>
      <c r="G286" s="698"/>
      <c r="H286" s="467" t="s">
        <v>61</v>
      </c>
      <c r="I286" s="468">
        <v>0.26</v>
      </c>
      <c r="J286" s="475" t="s">
        <v>739</v>
      </c>
      <c r="K286" s="483" t="s">
        <v>174</v>
      </c>
      <c r="L286" s="475">
        <v>0.26</v>
      </c>
      <c r="M286" s="479"/>
      <c r="N286" s="479"/>
      <c r="O286" s="479"/>
      <c r="P286" s="479"/>
      <c r="Q286" s="466"/>
    </row>
    <row r="287" spans="1:17" s="469" customFormat="1" ht="22.5" customHeight="1">
      <c r="A287" s="696"/>
      <c r="B287" s="697"/>
      <c r="C287" s="479"/>
      <c r="D287" s="479"/>
      <c r="E287" s="479"/>
      <c r="F287" s="479"/>
      <c r="G287" s="698"/>
      <c r="H287" s="467" t="s">
        <v>62</v>
      </c>
      <c r="I287" s="468">
        <v>0.4</v>
      </c>
      <c r="J287" s="475" t="s">
        <v>334</v>
      </c>
      <c r="K287" s="483" t="s">
        <v>174</v>
      </c>
      <c r="L287" s="479">
        <v>0.4</v>
      </c>
      <c r="M287" s="479"/>
      <c r="N287" s="479"/>
      <c r="O287" s="479"/>
      <c r="P287" s="479"/>
      <c r="Q287" s="466"/>
    </row>
    <row r="288" spans="1:17" s="469" customFormat="1" ht="15.75" customHeight="1">
      <c r="A288" s="696"/>
      <c r="B288" s="697"/>
      <c r="C288" s="481">
        <f>SUM(C285:C287)</f>
        <v>0</v>
      </c>
      <c r="D288" s="481">
        <f>SUM(D285:D287)</f>
        <v>0.14</v>
      </c>
      <c r="E288" s="481">
        <f>SUM(E285:E287)</f>
        <v>0</v>
      </c>
      <c r="F288" s="481">
        <f>SUM(F285:F287)</f>
        <v>0.14</v>
      </c>
      <c r="G288" s="698"/>
      <c r="H288" s="471" t="s">
        <v>63</v>
      </c>
      <c r="I288" s="470">
        <f>SUM(I285:I287)</f>
        <v>3.3000000000000003</v>
      </c>
      <c r="J288" s="468"/>
      <c r="K288" s="480"/>
      <c r="L288" s="481">
        <f>SUM(L285:L287)</f>
        <v>3.1599999999999997</v>
      </c>
      <c r="M288" s="481">
        <f>SUM(M285:M287)</f>
        <v>0</v>
      </c>
      <c r="N288" s="481">
        <f>SUM(N285:N287)</f>
        <v>0.14</v>
      </c>
      <c r="O288" s="481">
        <f>SUM(O285:O287)</f>
        <v>0</v>
      </c>
      <c r="P288" s="481">
        <f>SUM(P285:P287)</f>
        <v>0.14</v>
      </c>
      <c r="Q288" s="466"/>
    </row>
    <row r="289" spans="1:17" s="469" customFormat="1" ht="20.25" customHeight="1">
      <c r="A289" s="696">
        <v>46</v>
      </c>
      <c r="B289" s="697" t="s">
        <v>981</v>
      </c>
      <c r="C289" s="479"/>
      <c r="D289" s="479">
        <v>0.14</v>
      </c>
      <c r="E289" s="479"/>
      <c r="F289" s="479">
        <f>SUM(C289:E289)</f>
        <v>0.14</v>
      </c>
      <c r="G289" s="698" t="s">
        <v>979</v>
      </c>
      <c r="H289" s="467" t="s">
        <v>49</v>
      </c>
      <c r="I289" s="468">
        <v>2.64</v>
      </c>
      <c r="J289" s="467" t="s">
        <v>75</v>
      </c>
      <c r="K289" s="483" t="s">
        <v>59</v>
      </c>
      <c r="L289" s="479">
        <v>2.5</v>
      </c>
      <c r="M289" s="479"/>
      <c r="N289" s="479">
        <v>0.14</v>
      </c>
      <c r="O289" s="479"/>
      <c r="P289" s="479">
        <f>SUM(M289:O289)</f>
        <v>0.14</v>
      </c>
      <c r="Q289" s="466"/>
    </row>
    <row r="290" spans="1:17" s="469" customFormat="1" ht="20.25" customHeight="1">
      <c r="A290" s="696"/>
      <c r="B290" s="697"/>
      <c r="C290" s="479"/>
      <c r="D290" s="479"/>
      <c r="E290" s="479"/>
      <c r="F290" s="479"/>
      <c r="G290" s="698"/>
      <c r="H290" s="467" t="s">
        <v>61</v>
      </c>
      <c r="I290" s="468">
        <v>0.26</v>
      </c>
      <c r="J290" s="475" t="s">
        <v>739</v>
      </c>
      <c r="K290" s="483" t="s">
        <v>174</v>
      </c>
      <c r="L290" s="475">
        <v>0.26</v>
      </c>
      <c r="M290" s="479"/>
      <c r="N290" s="479"/>
      <c r="O290" s="479"/>
      <c r="P290" s="479"/>
      <c r="Q290" s="466"/>
    </row>
    <row r="291" spans="1:17" s="469" customFormat="1" ht="20.25" customHeight="1">
      <c r="A291" s="696"/>
      <c r="B291" s="697"/>
      <c r="C291" s="479"/>
      <c r="D291" s="479"/>
      <c r="E291" s="479"/>
      <c r="F291" s="479"/>
      <c r="G291" s="698"/>
      <c r="H291" s="467" t="s">
        <v>62</v>
      </c>
      <c r="I291" s="468">
        <v>0.4</v>
      </c>
      <c r="J291" s="475" t="s">
        <v>334</v>
      </c>
      <c r="K291" s="483" t="s">
        <v>174</v>
      </c>
      <c r="L291" s="479">
        <v>0.4</v>
      </c>
      <c r="M291" s="479"/>
      <c r="N291" s="479"/>
      <c r="O291" s="479"/>
      <c r="P291" s="479"/>
      <c r="Q291" s="466"/>
    </row>
    <row r="292" spans="1:17" s="469" customFormat="1" ht="15.75" customHeight="1">
      <c r="A292" s="696"/>
      <c r="B292" s="697"/>
      <c r="C292" s="481">
        <f>SUM(C289:C291)</f>
        <v>0</v>
      </c>
      <c r="D292" s="481">
        <f>SUM(D289:D291)</f>
        <v>0.14</v>
      </c>
      <c r="E292" s="481">
        <f>SUM(E289:E291)</f>
        <v>0</v>
      </c>
      <c r="F292" s="481">
        <f>SUM(F289:F291)</f>
        <v>0.14</v>
      </c>
      <c r="G292" s="698"/>
      <c r="H292" s="471" t="s">
        <v>63</v>
      </c>
      <c r="I292" s="470">
        <f>SUM(I289:I291)</f>
        <v>3.3000000000000003</v>
      </c>
      <c r="J292" s="468"/>
      <c r="K292" s="480"/>
      <c r="L292" s="481">
        <f>SUM(L289:L291)</f>
        <v>3.1599999999999997</v>
      </c>
      <c r="M292" s="481">
        <f>SUM(M289:M291)</f>
        <v>0</v>
      </c>
      <c r="N292" s="481">
        <f>SUM(N289:N291)</f>
        <v>0.14</v>
      </c>
      <c r="O292" s="481">
        <f>SUM(O289:O291)</f>
        <v>0</v>
      </c>
      <c r="P292" s="481">
        <f>SUM(P289:P291)</f>
        <v>0.14</v>
      </c>
      <c r="Q292" s="466"/>
    </row>
    <row r="293" spans="1:17" s="469" customFormat="1" ht="19.5" customHeight="1">
      <c r="A293" s="696">
        <v>47</v>
      </c>
      <c r="B293" s="697" t="s">
        <v>982</v>
      </c>
      <c r="C293" s="479"/>
      <c r="D293" s="479">
        <v>0.27</v>
      </c>
      <c r="E293" s="479"/>
      <c r="F293" s="479">
        <f>SUM(C293:E293)</f>
        <v>0.27</v>
      </c>
      <c r="G293" s="698" t="s">
        <v>979</v>
      </c>
      <c r="H293" s="467" t="s">
        <v>49</v>
      </c>
      <c r="I293" s="468">
        <v>2.77</v>
      </c>
      <c r="J293" s="467" t="s">
        <v>75</v>
      </c>
      <c r="K293" s="483" t="s">
        <v>59</v>
      </c>
      <c r="L293" s="479">
        <v>2.5</v>
      </c>
      <c r="M293" s="479"/>
      <c r="N293" s="479">
        <v>0.27</v>
      </c>
      <c r="O293" s="479"/>
      <c r="P293" s="479">
        <f>SUM(M293:O293)</f>
        <v>0.27</v>
      </c>
      <c r="Q293" s="466"/>
    </row>
    <row r="294" spans="1:17" s="469" customFormat="1" ht="14.25" customHeight="1">
      <c r="A294" s="696"/>
      <c r="B294" s="697"/>
      <c r="C294" s="479"/>
      <c r="D294" s="479"/>
      <c r="E294" s="479"/>
      <c r="F294" s="479"/>
      <c r="G294" s="698"/>
      <c r="H294" s="467" t="s">
        <v>61</v>
      </c>
      <c r="I294" s="468">
        <v>0.28</v>
      </c>
      <c r="J294" s="475" t="s">
        <v>739</v>
      </c>
      <c r="K294" s="483" t="s">
        <v>174</v>
      </c>
      <c r="L294" s="475">
        <v>0.28</v>
      </c>
      <c r="M294" s="479"/>
      <c r="N294" s="479"/>
      <c r="O294" s="479"/>
      <c r="P294" s="479"/>
      <c r="Q294" s="466"/>
    </row>
    <row r="295" spans="1:17" s="469" customFormat="1" ht="14.25" customHeight="1">
      <c r="A295" s="696"/>
      <c r="B295" s="697"/>
      <c r="C295" s="479"/>
      <c r="D295" s="479"/>
      <c r="E295" s="479"/>
      <c r="F295" s="479"/>
      <c r="G295" s="698"/>
      <c r="H295" s="467" t="s">
        <v>62</v>
      </c>
      <c r="I295" s="468">
        <v>0.41</v>
      </c>
      <c r="J295" s="475" t="s">
        <v>334</v>
      </c>
      <c r="K295" s="483" t="s">
        <v>174</v>
      </c>
      <c r="L295" s="475">
        <v>0.41</v>
      </c>
      <c r="M295" s="479"/>
      <c r="N295" s="479"/>
      <c r="O295" s="479"/>
      <c r="P295" s="479"/>
      <c r="Q295" s="466"/>
    </row>
    <row r="296" spans="1:17" s="469" customFormat="1" ht="22.5" customHeight="1">
      <c r="A296" s="696"/>
      <c r="B296" s="697"/>
      <c r="C296" s="481">
        <f>SUM(C293:C295)</f>
        <v>0</v>
      </c>
      <c r="D296" s="481">
        <f>SUM(D293:D295)</f>
        <v>0.27</v>
      </c>
      <c r="E296" s="481">
        <f>SUM(E293:E295)</f>
        <v>0</v>
      </c>
      <c r="F296" s="481">
        <f>SUM(F293:F295)</f>
        <v>0.27</v>
      </c>
      <c r="G296" s="698"/>
      <c r="H296" s="471" t="s">
        <v>63</v>
      </c>
      <c r="I296" s="470">
        <f>SUM(I293:I295)</f>
        <v>3.46</v>
      </c>
      <c r="J296" s="468"/>
      <c r="K296" s="480"/>
      <c r="L296" s="481">
        <f>SUM(L293:L295)</f>
        <v>3.1900000000000004</v>
      </c>
      <c r="M296" s="481">
        <f>SUM(M293:M295)</f>
        <v>0</v>
      </c>
      <c r="N296" s="481">
        <f>SUM(N293:N295)</f>
        <v>0.27</v>
      </c>
      <c r="O296" s="481">
        <f>SUM(O293:O295)</f>
        <v>0</v>
      </c>
      <c r="P296" s="481">
        <f>SUM(P293:P295)</f>
        <v>0.27</v>
      </c>
      <c r="Q296" s="466"/>
    </row>
    <row r="297" spans="1:17" s="469" customFormat="1" ht="28.5">
      <c r="A297" s="465"/>
      <c r="B297" s="474" t="s">
        <v>983</v>
      </c>
      <c r="C297" s="470">
        <f>SUM(C272,C276,C280,C284,C288,C292,C296)</f>
        <v>0</v>
      </c>
      <c r="D297" s="470">
        <f>SUM(D272,D276,D280,D284,D288,D292,D296)</f>
        <v>1.15</v>
      </c>
      <c r="E297" s="470">
        <f>SUM(E272,E276,E280,E284,E288,E292,E296)</f>
        <v>0</v>
      </c>
      <c r="F297" s="470">
        <f>SUM(F272,F276,F280,F284,F288,F292,F296)</f>
        <v>1.15</v>
      </c>
      <c r="G297" s="471"/>
      <c r="H297" s="471"/>
      <c r="I297" s="470">
        <f>SUM(I272,I276,I280,I284,I288,I292,I296)</f>
        <v>23.300000000000004</v>
      </c>
      <c r="J297" s="470"/>
      <c r="K297" s="470"/>
      <c r="L297" s="470">
        <f>SUM(L272,L276,L280,L284,L288,L292,L296)</f>
        <v>22.150000000000002</v>
      </c>
      <c r="M297" s="470">
        <f>SUM(M272,M276,M280,M284,M288,M292,M296)</f>
        <v>0</v>
      </c>
      <c r="N297" s="470">
        <f>SUM(N272,N276,N280,N284,N288,N292,N296)</f>
        <v>1.15</v>
      </c>
      <c r="O297" s="470">
        <f>SUM(O272,O276,O280,O284,O288,O292,O296)</f>
        <v>0</v>
      </c>
      <c r="P297" s="470">
        <f>SUM(P272,P276,P280,P284,P288,P292,P296)</f>
        <v>1.15</v>
      </c>
      <c r="Q297" s="474"/>
    </row>
    <row r="298" spans="1:17" s="469" customFormat="1" ht="26.25" customHeight="1">
      <c r="A298" s="696">
        <v>48</v>
      </c>
      <c r="B298" s="697" t="s">
        <v>984</v>
      </c>
      <c r="C298" s="479"/>
      <c r="D298" s="479">
        <v>0.49</v>
      </c>
      <c r="E298" s="479"/>
      <c r="F298" s="479">
        <f>SUM(C298:E298)</f>
        <v>0.49</v>
      </c>
      <c r="G298" s="698" t="s">
        <v>985</v>
      </c>
      <c r="H298" s="467" t="s">
        <v>49</v>
      </c>
      <c r="I298" s="467">
        <v>2.99</v>
      </c>
      <c r="J298" s="467" t="s">
        <v>862</v>
      </c>
      <c r="K298" s="483" t="s">
        <v>59</v>
      </c>
      <c r="L298" s="479">
        <v>2.5</v>
      </c>
      <c r="M298" s="479"/>
      <c r="N298" s="479">
        <v>0.49</v>
      </c>
      <c r="O298" s="479"/>
      <c r="P298" s="479">
        <f>SUM(M298:O298)</f>
        <v>0.49</v>
      </c>
      <c r="Q298" s="466"/>
    </row>
    <row r="299" spans="1:17" s="469" customFormat="1" ht="26.25" customHeight="1">
      <c r="A299" s="696"/>
      <c r="B299" s="697"/>
      <c r="C299" s="479"/>
      <c r="D299" s="479"/>
      <c r="E299" s="479"/>
      <c r="F299" s="479"/>
      <c r="G299" s="698"/>
      <c r="H299" s="467" t="s">
        <v>61</v>
      </c>
      <c r="I299" s="467">
        <v>0.29</v>
      </c>
      <c r="J299" s="475" t="s">
        <v>739</v>
      </c>
      <c r="K299" s="483" t="s">
        <v>174</v>
      </c>
      <c r="L299" s="475">
        <v>0.29</v>
      </c>
      <c r="M299" s="479"/>
      <c r="N299" s="479"/>
      <c r="O299" s="479"/>
      <c r="P299" s="479"/>
      <c r="Q299" s="466"/>
    </row>
    <row r="300" spans="1:17" s="469" customFormat="1" ht="26.25" customHeight="1">
      <c r="A300" s="696"/>
      <c r="B300" s="697"/>
      <c r="C300" s="479"/>
      <c r="D300" s="479"/>
      <c r="E300" s="479"/>
      <c r="F300" s="479"/>
      <c r="G300" s="698"/>
      <c r="H300" s="467" t="s">
        <v>62</v>
      </c>
      <c r="I300" s="468">
        <v>0.37</v>
      </c>
      <c r="J300" s="475" t="s">
        <v>334</v>
      </c>
      <c r="K300" s="483" t="s">
        <v>174</v>
      </c>
      <c r="L300" s="475">
        <v>0.37</v>
      </c>
      <c r="M300" s="479"/>
      <c r="N300" s="479"/>
      <c r="O300" s="479"/>
      <c r="P300" s="479"/>
      <c r="Q300" s="466"/>
    </row>
    <row r="301" spans="1:17" s="469" customFormat="1" ht="18" customHeight="1">
      <c r="A301" s="696"/>
      <c r="B301" s="466"/>
      <c r="C301" s="481">
        <f>SUM(C298:C300)</f>
        <v>0</v>
      </c>
      <c r="D301" s="481">
        <f>SUM(D298:D300)</f>
        <v>0.49</v>
      </c>
      <c r="E301" s="481">
        <f>SUM(E298:E300)</f>
        <v>0</v>
      </c>
      <c r="F301" s="481">
        <f>SUM(F298:F300)</f>
        <v>0.49</v>
      </c>
      <c r="G301" s="698"/>
      <c r="H301" s="471" t="s">
        <v>63</v>
      </c>
      <c r="I301" s="471">
        <f>SUM(I298:I300)</f>
        <v>3.6500000000000004</v>
      </c>
      <c r="J301" s="467"/>
      <c r="K301" s="480"/>
      <c r="L301" s="481">
        <f>SUM(L298:L300)</f>
        <v>3.16</v>
      </c>
      <c r="M301" s="481">
        <f>SUM(M298:M300)</f>
        <v>0</v>
      </c>
      <c r="N301" s="481">
        <f>SUM(N298:N300)</f>
        <v>0.49</v>
      </c>
      <c r="O301" s="481">
        <f>SUM(O298:O300)</f>
        <v>0</v>
      </c>
      <c r="P301" s="481">
        <f>SUM(P298:P300)</f>
        <v>0.49</v>
      </c>
      <c r="Q301" s="466"/>
    </row>
    <row r="302" spans="1:17" s="469" customFormat="1" ht="24.75" customHeight="1">
      <c r="A302" s="696">
        <v>49</v>
      </c>
      <c r="B302" s="697" t="s">
        <v>986</v>
      </c>
      <c r="C302" s="479"/>
      <c r="D302" s="479">
        <v>0.49</v>
      </c>
      <c r="E302" s="479"/>
      <c r="F302" s="479">
        <f>SUM(C302:E302)</f>
        <v>0.49</v>
      </c>
      <c r="G302" s="698"/>
      <c r="H302" s="467" t="s">
        <v>49</v>
      </c>
      <c r="I302" s="467">
        <v>2.99</v>
      </c>
      <c r="J302" s="467" t="s">
        <v>862</v>
      </c>
      <c r="K302" s="483" t="s">
        <v>59</v>
      </c>
      <c r="L302" s="479">
        <v>2.5</v>
      </c>
      <c r="M302" s="479"/>
      <c r="N302" s="479">
        <v>0.49</v>
      </c>
      <c r="O302" s="479"/>
      <c r="P302" s="479">
        <f>SUM(M302:O302)</f>
        <v>0.49</v>
      </c>
      <c r="Q302" s="466"/>
    </row>
    <row r="303" spans="1:17" s="469" customFormat="1" ht="18.75" customHeight="1">
      <c r="A303" s="696"/>
      <c r="B303" s="697"/>
      <c r="C303" s="479"/>
      <c r="D303" s="479"/>
      <c r="E303" s="479"/>
      <c r="F303" s="479"/>
      <c r="G303" s="698"/>
      <c r="H303" s="467" t="s">
        <v>61</v>
      </c>
      <c r="I303" s="467">
        <v>0.29</v>
      </c>
      <c r="J303" s="475" t="s">
        <v>739</v>
      </c>
      <c r="K303" s="483" t="s">
        <v>174</v>
      </c>
      <c r="L303" s="475">
        <v>0.29</v>
      </c>
      <c r="M303" s="479"/>
      <c r="N303" s="479"/>
      <c r="O303" s="479"/>
      <c r="P303" s="479"/>
      <c r="Q303" s="466"/>
    </row>
    <row r="304" spans="1:17" s="469" customFormat="1" ht="18.75" customHeight="1">
      <c r="A304" s="696"/>
      <c r="B304" s="697"/>
      <c r="C304" s="479"/>
      <c r="D304" s="479"/>
      <c r="E304" s="479"/>
      <c r="F304" s="479"/>
      <c r="G304" s="698"/>
      <c r="H304" s="467" t="s">
        <v>62</v>
      </c>
      <c r="I304" s="468">
        <v>0.37</v>
      </c>
      <c r="J304" s="475" t="s">
        <v>334</v>
      </c>
      <c r="K304" s="483" t="s">
        <v>174</v>
      </c>
      <c r="L304" s="475">
        <v>0.37</v>
      </c>
      <c r="M304" s="479"/>
      <c r="N304" s="479"/>
      <c r="O304" s="479"/>
      <c r="P304" s="479"/>
      <c r="Q304" s="466"/>
    </row>
    <row r="305" spans="1:17" s="469" customFormat="1" ht="18.75" customHeight="1">
      <c r="A305" s="696"/>
      <c r="B305" s="697"/>
      <c r="C305" s="481">
        <f>SUM(C302:C304)</f>
        <v>0</v>
      </c>
      <c r="D305" s="481">
        <f>SUM(D302:D304)</f>
        <v>0.49</v>
      </c>
      <c r="E305" s="481">
        <f>SUM(E302:E304)</f>
        <v>0</v>
      </c>
      <c r="F305" s="481">
        <f>SUM(F302:F304)</f>
        <v>0.49</v>
      </c>
      <c r="G305" s="698"/>
      <c r="H305" s="471" t="s">
        <v>63</v>
      </c>
      <c r="I305" s="471">
        <f>SUM(I302:I304)</f>
        <v>3.6500000000000004</v>
      </c>
      <c r="J305" s="467"/>
      <c r="K305" s="480"/>
      <c r="L305" s="481">
        <f>SUM(L302:L304)</f>
        <v>3.16</v>
      </c>
      <c r="M305" s="481">
        <f>SUM(M302:M304)</f>
        <v>0</v>
      </c>
      <c r="N305" s="481">
        <f>SUM(N302:N304)</f>
        <v>0.49</v>
      </c>
      <c r="O305" s="481">
        <f>SUM(O302:O304)</f>
        <v>0</v>
      </c>
      <c r="P305" s="481">
        <f>SUM(P302:P304)</f>
        <v>0.49</v>
      </c>
      <c r="Q305" s="466"/>
    </row>
    <row r="306" spans="1:17" s="469" customFormat="1" ht="21.75" customHeight="1">
      <c r="A306" s="696">
        <v>50</v>
      </c>
      <c r="B306" s="697" t="s">
        <v>987</v>
      </c>
      <c r="C306" s="479"/>
      <c r="D306" s="479">
        <v>0.49</v>
      </c>
      <c r="E306" s="479"/>
      <c r="F306" s="479">
        <f>SUM(C306:E306)</f>
        <v>0.49</v>
      </c>
      <c r="G306" s="698"/>
      <c r="H306" s="467" t="s">
        <v>49</v>
      </c>
      <c r="I306" s="467">
        <v>2.99</v>
      </c>
      <c r="J306" s="467" t="s">
        <v>862</v>
      </c>
      <c r="K306" s="483" t="s">
        <v>59</v>
      </c>
      <c r="L306" s="479">
        <v>2.5</v>
      </c>
      <c r="M306" s="479"/>
      <c r="N306" s="479">
        <v>0.49</v>
      </c>
      <c r="O306" s="479"/>
      <c r="P306" s="479">
        <f>SUM(M306:O306)</f>
        <v>0.49</v>
      </c>
      <c r="Q306" s="466"/>
    </row>
    <row r="307" spans="1:17" s="469" customFormat="1" ht="21.75" customHeight="1">
      <c r="A307" s="696"/>
      <c r="B307" s="697"/>
      <c r="C307" s="479"/>
      <c r="D307" s="479"/>
      <c r="E307" s="479"/>
      <c r="F307" s="479"/>
      <c r="G307" s="698"/>
      <c r="H307" s="467" t="s">
        <v>61</v>
      </c>
      <c r="I307" s="467">
        <v>0.29</v>
      </c>
      <c r="J307" s="475" t="s">
        <v>739</v>
      </c>
      <c r="K307" s="483" t="s">
        <v>174</v>
      </c>
      <c r="L307" s="475">
        <v>0.29</v>
      </c>
      <c r="M307" s="479"/>
      <c r="N307" s="479"/>
      <c r="O307" s="479"/>
      <c r="P307" s="479"/>
      <c r="Q307" s="466"/>
    </row>
    <row r="308" spans="1:17" s="469" customFormat="1" ht="21.75" customHeight="1">
      <c r="A308" s="696"/>
      <c r="B308" s="697"/>
      <c r="C308" s="479"/>
      <c r="D308" s="479"/>
      <c r="E308" s="479"/>
      <c r="F308" s="479"/>
      <c r="G308" s="698"/>
      <c r="H308" s="467" t="s">
        <v>62</v>
      </c>
      <c r="I308" s="468">
        <v>0.37</v>
      </c>
      <c r="J308" s="475" t="s">
        <v>334</v>
      </c>
      <c r="K308" s="483" t="s">
        <v>174</v>
      </c>
      <c r="L308" s="475">
        <v>0.37</v>
      </c>
      <c r="M308" s="479"/>
      <c r="N308" s="479"/>
      <c r="O308" s="479"/>
      <c r="P308" s="479"/>
      <c r="Q308" s="466"/>
    </row>
    <row r="309" spans="1:17" s="469" customFormat="1" ht="16.5" customHeight="1">
      <c r="A309" s="696"/>
      <c r="B309" s="697"/>
      <c r="C309" s="481">
        <f>SUM(C306:C308)</f>
        <v>0</v>
      </c>
      <c r="D309" s="481">
        <f>SUM(D306:D308)</f>
        <v>0.49</v>
      </c>
      <c r="E309" s="481">
        <f>SUM(E306:E308)</f>
        <v>0</v>
      </c>
      <c r="F309" s="481">
        <f>SUM(F306:F308)</f>
        <v>0.49</v>
      </c>
      <c r="G309" s="698"/>
      <c r="H309" s="471" t="s">
        <v>63</v>
      </c>
      <c r="I309" s="471">
        <f>SUM(I306:I308)</f>
        <v>3.6500000000000004</v>
      </c>
      <c r="J309" s="467"/>
      <c r="K309" s="480"/>
      <c r="L309" s="481">
        <f>SUM(L306:L308)</f>
        <v>3.16</v>
      </c>
      <c r="M309" s="481">
        <f>SUM(M306:M308)</f>
        <v>0</v>
      </c>
      <c r="N309" s="481">
        <f>SUM(N306:N308)</f>
        <v>0.49</v>
      </c>
      <c r="O309" s="481">
        <f>SUM(O306:O308)</f>
        <v>0</v>
      </c>
      <c r="P309" s="481">
        <f>SUM(P306:P308)</f>
        <v>0.49</v>
      </c>
      <c r="Q309" s="466"/>
    </row>
    <row r="310" spans="1:17" s="469" customFormat="1" ht="16.5" customHeight="1">
      <c r="A310" s="465"/>
      <c r="B310" s="474" t="s">
        <v>988</v>
      </c>
      <c r="C310" s="470">
        <f>SUM(C301,C305,C309)</f>
        <v>0</v>
      </c>
      <c r="D310" s="470">
        <f>SUM(D301,D305,D309)</f>
        <v>1.47</v>
      </c>
      <c r="E310" s="470">
        <f>SUM(E301,E305,E309)</f>
        <v>0</v>
      </c>
      <c r="F310" s="470">
        <f>SUM(F301,F305,F309)</f>
        <v>1.47</v>
      </c>
      <c r="G310" s="471"/>
      <c r="H310" s="471"/>
      <c r="I310" s="470">
        <f>SUM(I301,I305,I309)</f>
        <v>10.950000000000001</v>
      </c>
      <c r="J310" s="470"/>
      <c r="K310" s="470"/>
      <c r="L310" s="470">
        <f>SUM(L301,L305,L309)</f>
        <v>9.48</v>
      </c>
      <c r="M310" s="470">
        <f>SUM(M301,M305,M309)</f>
        <v>0</v>
      </c>
      <c r="N310" s="470">
        <f>SUM(N301,N305,N309)</f>
        <v>1.47</v>
      </c>
      <c r="O310" s="470">
        <f>SUM(O301,O305,O309)</f>
        <v>0</v>
      </c>
      <c r="P310" s="470">
        <f>SUM(P301,P305,P309)</f>
        <v>1.47</v>
      </c>
      <c r="Q310" s="474"/>
    </row>
    <row r="311" spans="1:17" s="487" customFormat="1" ht="15">
      <c r="A311" s="699" t="s">
        <v>989</v>
      </c>
      <c r="B311" s="699"/>
      <c r="C311" s="484">
        <f>SUM(C159,C192,C205,C210,C250,C258,C265,C268,C297,C310)</f>
        <v>27.900000000000002</v>
      </c>
      <c r="D311" s="484">
        <f>SUM(D159,D192,D205,D210,D250,D258,D265,D268,D297,D310)</f>
        <v>7.499999999999999</v>
      </c>
      <c r="E311" s="484">
        <f>SUM(E159,E192,E205,E210,E250,E258,E265,E268,E297,E310)</f>
        <v>10.100000000000001</v>
      </c>
      <c r="F311" s="484">
        <f>SUM(F159,F192,F205,F210,F250,F258,F265,F268,F297,F310)</f>
        <v>45.49999999999999</v>
      </c>
      <c r="G311" s="485"/>
      <c r="H311" s="485"/>
      <c r="I311" s="484">
        <f>SUM(I159,I192,I205,I210,I250,I258,I265,I268,I297,I310)</f>
        <v>191.62699999999998</v>
      </c>
      <c r="J311" s="485"/>
      <c r="K311" s="485"/>
      <c r="L311" s="484">
        <f>SUM(L159,L192,L205,L210,L250,L258,L265,L268,L297,L310)</f>
        <v>145.32</v>
      </c>
      <c r="M311" s="484">
        <f>SUM(M159,M192,M205,M210,M250,M258,M265,M268,M297,M310)</f>
        <v>27.900000000000002</v>
      </c>
      <c r="N311" s="484">
        <f>SUM(N159,N192,N205,N210,N250,N258,N265,N268,N297,N310)</f>
        <v>7.499999999999999</v>
      </c>
      <c r="O311" s="484">
        <f>SUM(O159,O192,O205,O210,O250,O258,O265,O268,O297,O310)</f>
        <v>10.100000000000001</v>
      </c>
      <c r="P311" s="484">
        <f>SUM(P159,P192,P205,P210,P250,P258,P265,P268,P297,P310)</f>
        <v>45.49999999999999</v>
      </c>
      <c r="Q311" s="486"/>
    </row>
    <row r="312" spans="1:17" s="469" customFormat="1" ht="19.5" customHeight="1">
      <c r="A312" s="696">
        <v>1</v>
      </c>
      <c r="B312" s="697" t="s">
        <v>990</v>
      </c>
      <c r="C312" s="467">
        <v>1.46</v>
      </c>
      <c r="D312" s="467"/>
      <c r="E312" s="467"/>
      <c r="F312" s="467">
        <f>SUM(C312:E312)</f>
        <v>1.46</v>
      </c>
      <c r="G312" s="698" t="s">
        <v>991</v>
      </c>
      <c r="H312" s="467" t="s">
        <v>49</v>
      </c>
      <c r="I312" s="468">
        <v>3.3</v>
      </c>
      <c r="J312" s="467" t="s">
        <v>73</v>
      </c>
      <c r="K312" s="465" t="s">
        <v>59</v>
      </c>
      <c r="L312" s="468">
        <v>2.5</v>
      </c>
      <c r="M312" s="468">
        <v>0.8</v>
      </c>
      <c r="N312" s="467"/>
      <c r="O312" s="467"/>
      <c r="P312" s="468">
        <f>SUM(M312:O312)</f>
        <v>0.8</v>
      </c>
      <c r="Q312" s="466"/>
    </row>
    <row r="313" spans="1:17" s="469" customFormat="1" ht="19.5" customHeight="1">
      <c r="A313" s="696"/>
      <c r="B313" s="697"/>
      <c r="C313" s="467"/>
      <c r="D313" s="467"/>
      <c r="E313" s="467"/>
      <c r="F313" s="467"/>
      <c r="G313" s="698"/>
      <c r="H313" s="467" t="s">
        <v>61</v>
      </c>
      <c r="I313" s="468">
        <v>0.33</v>
      </c>
      <c r="J313" s="467" t="s">
        <v>992</v>
      </c>
      <c r="K313" s="488"/>
      <c r="L313" s="467"/>
      <c r="M313" s="467">
        <v>0.33</v>
      </c>
      <c r="N313" s="467"/>
      <c r="O313" s="467"/>
      <c r="P313" s="467">
        <f>SUM(M313:O313)</f>
        <v>0.33</v>
      </c>
      <c r="Q313" s="466"/>
    </row>
    <row r="314" spans="1:17" s="469" customFormat="1" ht="19.5" customHeight="1">
      <c r="A314" s="696"/>
      <c r="B314" s="697"/>
      <c r="C314" s="467"/>
      <c r="D314" s="467"/>
      <c r="E314" s="467"/>
      <c r="F314" s="467"/>
      <c r="G314" s="698"/>
      <c r="H314" s="467" t="s">
        <v>62</v>
      </c>
      <c r="I314" s="468">
        <v>0.33</v>
      </c>
      <c r="J314" s="467" t="s">
        <v>993</v>
      </c>
      <c r="K314" s="489"/>
      <c r="L314" s="467"/>
      <c r="M314" s="467">
        <v>0.33</v>
      </c>
      <c r="N314" s="467"/>
      <c r="O314" s="467"/>
      <c r="P314" s="467">
        <f>SUM(M314:O314)</f>
        <v>0.33</v>
      </c>
      <c r="Q314" s="466"/>
    </row>
    <row r="315" spans="1:17" s="473" customFormat="1" ht="28.5">
      <c r="A315" s="696"/>
      <c r="B315" s="697"/>
      <c r="C315" s="470">
        <f>SUM(C312:C314)</f>
        <v>1.46</v>
      </c>
      <c r="D315" s="470"/>
      <c r="E315" s="470"/>
      <c r="F315" s="470">
        <f>SUM(F312:F314)</f>
        <v>1.46</v>
      </c>
      <c r="G315" s="471"/>
      <c r="H315" s="471" t="s">
        <v>28</v>
      </c>
      <c r="I315" s="470">
        <f>SUM(I312:I314)</f>
        <v>3.96</v>
      </c>
      <c r="J315" s="470"/>
      <c r="K315" s="470"/>
      <c r="L315" s="470">
        <f>SUM(L312:L314)</f>
        <v>2.5</v>
      </c>
      <c r="M315" s="470">
        <f>SUM(M312:M314)</f>
        <v>1.4600000000000002</v>
      </c>
      <c r="N315" s="470"/>
      <c r="O315" s="470"/>
      <c r="P315" s="470">
        <f>SUM(P312:P314)</f>
        <v>1.4600000000000002</v>
      </c>
      <c r="Q315" s="472"/>
    </row>
    <row r="316" spans="1:17" s="469" customFormat="1" ht="25.5" customHeight="1">
      <c r="A316" s="696">
        <v>2</v>
      </c>
      <c r="B316" s="697" t="s">
        <v>994</v>
      </c>
      <c r="C316" s="467">
        <v>1.44</v>
      </c>
      <c r="D316" s="467"/>
      <c r="E316" s="467"/>
      <c r="F316" s="467">
        <f>SUM(C316:E316)</f>
        <v>1.44</v>
      </c>
      <c r="G316" s="698" t="s">
        <v>991</v>
      </c>
      <c r="H316" s="467" t="s">
        <v>49</v>
      </c>
      <c r="I316" s="468">
        <v>3.28</v>
      </c>
      <c r="J316" s="467" t="s">
        <v>73</v>
      </c>
      <c r="K316" s="488" t="s">
        <v>59</v>
      </c>
      <c r="L316" s="468">
        <v>2.5</v>
      </c>
      <c r="M316" s="467">
        <v>0.78</v>
      </c>
      <c r="N316" s="467"/>
      <c r="O316" s="467"/>
      <c r="P316" s="468">
        <f>SUM(M316:O316)</f>
        <v>0.78</v>
      </c>
      <c r="Q316" s="466"/>
    </row>
    <row r="317" spans="1:17" s="469" customFormat="1" ht="14.25">
      <c r="A317" s="696"/>
      <c r="B317" s="697"/>
      <c r="C317" s="467"/>
      <c r="D317" s="467"/>
      <c r="E317" s="467"/>
      <c r="F317" s="467"/>
      <c r="G317" s="698"/>
      <c r="H317" s="467" t="s">
        <v>61</v>
      </c>
      <c r="I317" s="468">
        <v>0.33</v>
      </c>
      <c r="J317" s="467" t="s">
        <v>992</v>
      </c>
      <c r="K317" s="465"/>
      <c r="L317" s="467"/>
      <c r="M317" s="467">
        <v>0.33</v>
      </c>
      <c r="N317" s="467"/>
      <c r="O317" s="467"/>
      <c r="P317" s="468">
        <f>SUM(M317:O317)</f>
        <v>0.33</v>
      </c>
      <c r="Q317" s="466"/>
    </row>
    <row r="318" spans="1:17" s="469" customFormat="1" ht="16.5" customHeight="1">
      <c r="A318" s="696"/>
      <c r="B318" s="697"/>
      <c r="C318" s="467"/>
      <c r="D318" s="467"/>
      <c r="E318" s="467"/>
      <c r="F318" s="467"/>
      <c r="G318" s="698"/>
      <c r="H318" s="467" t="s">
        <v>62</v>
      </c>
      <c r="I318" s="468">
        <v>0.33</v>
      </c>
      <c r="J318" s="467" t="s">
        <v>993</v>
      </c>
      <c r="K318" s="465"/>
      <c r="L318" s="467"/>
      <c r="M318" s="467">
        <v>0.33</v>
      </c>
      <c r="N318" s="467"/>
      <c r="O318" s="467"/>
      <c r="P318" s="468">
        <f>SUM(M318:O318)</f>
        <v>0.33</v>
      </c>
      <c r="Q318" s="466"/>
    </row>
    <row r="319" spans="1:17" s="473" customFormat="1" ht="28.5">
      <c r="A319" s="696"/>
      <c r="B319" s="697"/>
      <c r="C319" s="470">
        <f>SUM(C316:C318)</f>
        <v>1.44</v>
      </c>
      <c r="D319" s="470"/>
      <c r="E319" s="470"/>
      <c r="F319" s="470">
        <f>SUM(F316:F318)</f>
        <v>1.44</v>
      </c>
      <c r="G319" s="471"/>
      <c r="H319" s="471" t="s">
        <v>28</v>
      </c>
      <c r="I319" s="470">
        <f>SUM(I316:I318)</f>
        <v>3.94</v>
      </c>
      <c r="J319" s="470"/>
      <c r="K319" s="470"/>
      <c r="L319" s="470">
        <f>SUM(L316:L318)</f>
        <v>2.5</v>
      </c>
      <c r="M319" s="470">
        <f>SUM(M316:M318)</f>
        <v>1.4400000000000002</v>
      </c>
      <c r="N319" s="470"/>
      <c r="O319" s="470"/>
      <c r="P319" s="470">
        <f>SUM(P316:P318)</f>
        <v>1.4400000000000002</v>
      </c>
      <c r="Q319" s="472"/>
    </row>
    <row r="320" spans="1:17" s="469" customFormat="1" ht="18.75" customHeight="1">
      <c r="A320" s="696">
        <v>3</v>
      </c>
      <c r="B320" s="697" t="s">
        <v>995</v>
      </c>
      <c r="C320" s="467">
        <v>0.78</v>
      </c>
      <c r="D320" s="467"/>
      <c r="E320" s="467"/>
      <c r="F320" s="467">
        <f>SUM(C320:E320)</f>
        <v>0.78</v>
      </c>
      <c r="G320" s="698" t="s">
        <v>991</v>
      </c>
      <c r="H320" s="467" t="s">
        <v>49</v>
      </c>
      <c r="I320" s="468">
        <v>3</v>
      </c>
      <c r="J320" s="467" t="s">
        <v>73</v>
      </c>
      <c r="K320" s="465" t="s">
        <v>59</v>
      </c>
      <c r="L320" s="468">
        <v>2.5</v>
      </c>
      <c r="M320" s="468">
        <v>0.5</v>
      </c>
      <c r="N320" s="467"/>
      <c r="O320" s="467"/>
      <c r="P320" s="468">
        <f aca="true" t="shared" si="5" ref="P320:P334">SUM(M320:O320)</f>
        <v>0.5</v>
      </c>
      <c r="Q320" s="466"/>
    </row>
    <row r="321" spans="1:17" s="469" customFormat="1" ht="18.75" customHeight="1">
      <c r="A321" s="696"/>
      <c r="B321" s="697"/>
      <c r="C321" s="467"/>
      <c r="D321" s="467"/>
      <c r="E321" s="467"/>
      <c r="F321" s="467"/>
      <c r="G321" s="698"/>
      <c r="H321" s="467" t="s">
        <v>61</v>
      </c>
      <c r="I321" s="468">
        <v>0.28</v>
      </c>
      <c r="J321" s="467" t="s">
        <v>992</v>
      </c>
      <c r="K321" s="465"/>
      <c r="L321" s="467"/>
      <c r="M321" s="467">
        <v>0.28</v>
      </c>
      <c r="N321" s="467"/>
      <c r="O321" s="467"/>
      <c r="P321" s="468">
        <f t="shared" si="5"/>
        <v>0.28</v>
      </c>
      <c r="Q321" s="466"/>
    </row>
    <row r="322" spans="1:17" s="469" customFormat="1" ht="18.75" customHeight="1">
      <c r="A322" s="696"/>
      <c r="B322" s="697"/>
      <c r="C322" s="467"/>
      <c r="D322" s="467"/>
      <c r="E322" s="467"/>
      <c r="F322" s="467"/>
      <c r="G322" s="698"/>
      <c r="H322" s="467" t="s">
        <v>62</v>
      </c>
      <c r="I322" s="468">
        <v>0.43</v>
      </c>
      <c r="J322" s="467" t="s">
        <v>993</v>
      </c>
      <c r="K322" s="465" t="s">
        <v>174</v>
      </c>
      <c r="L322" s="468">
        <v>0.5</v>
      </c>
      <c r="M322" s="467"/>
      <c r="N322" s="467"/>
      <c r="O322" s="467"/>
      <c r="P322" s="468">
        <f t="shared" si="5"/>
        <v>0</v>
      </c>
      <c r="Q322" s="466"/>
    </row>
    <row r="323" spans="1:17" s="469" customFormat="1" ht="18.75" customHeight="1">
      <c r="A323" s="696"/>
      <c r="B323" s="697"/>
      <c r="C323" s="470">
        <f>SUM(C320:C322)</f>
        <v>0.78</v>
      </c>
      <c r="D323" s="470"/>
      <c r="E323" s="470"/>
      <c r="F323" s="470">
        <f>SUM(F320:F322)</f>
        <v>0.78</v>
      </c>
      <c r="G323" s="467"/>
      <c r="H323" s="471" t="s">
        <v>28</v>
      </c>
      <c r="I323" s="470">
        <f>SUM(I320:I322)</f>
        <v>3.7100000000000004</v>
      </c>
      <c r="J323" s="467"/>
      <c r="K323" s="465"/>
      <c r="L323" s="470">
        <f>SUM(L320:L322)</f>
        <v>3</v>
      </c>
      <c r="M323" s="470">
        <f>SUM(M320:M322)</f>
        <v>0.78</v>
      </c>
      <c r="N323" s="467"/>
      <c r="O323" s="467"/>
      <c r="P323" s="470">
        <f>SUM(P320:P322)</f>
        <v>0.78</v>
      </c>
      <c r="Q323" s="466"/>
    </row>
    <row r="324" spans="1:17" s="469" customFormat="1" ht="18.75" customHeight="1">
      <c r="A324" s="696">
        <v>4</v>
      </c>
      <c r="B324" s="697" t="s">
        <v>996</v>
      </c>
      <c r="C324" s="467">
        <v>0.83</v>
      </c>
      <c r="D324" s="467"/>
      <c r="E324" s="467"/>
      <c r="F324" s="467">
        <f>SUM(C324:E324)</f>
        <v>0.83</v>
      </c>
      <c r="G324" s="698" t="s">
        <v>991</v>
      </c>
      <c r="H324" s="467" t="s">
        <v>49</v>
      </c>
      <c r="I324" s="468">
        <v>3.05</v>
      </c>
      <c r="J324" s="467" t="s">
        <v>73</v>
      </c>
      <c r="K324" s="465" t="s">
        <v>59</v>
      </c>
      <c r="L324" s="468">
        <v>2.5</v>
      </c>
      <c r="M324" s="468">
        <f>I324-L324</f>
        <v>0.5499999999999998</v>
      </c>
      <c r="N324" s="467"/>
      <c r="O324" s="467"/>
      <c r="P324" s="468">
        <f t="shared" si="5"/>
        <v>0.5499999999999998</v>
      </c>
      <c r="Q324" s="466"/>
    </row>
    <row r="325" spans="1:17" s="469" customFormat="1" ht="24.75" customHeight="1">
      <c r="A325" s="696"/>
      <c r="B325" s="697"/>
      <c r="C325" s="467"/>
      <c r="D325" s="467"/>
      <c r="E325" s="467"/>
      <c r="F325" s="467"/>
      <c r="G325" s="698"/>
      <c r="H325" s="467" t="s">
        <v>61</v>
      </c>
      <c r="I325" s="468">
        <v>0.28</v>
      </c>
      <c r="J325" s="467" t="s">
        <v>992</v>
      </c>
      <c r="K325" s="465"/>
      <c r="L325" s="467"/>
      <c r="M325" s="468">
        <f>I325-L325</f>
        <v>0.28</v>
      </c>
      <c r="N325" s="467"/>
      <c r="O325" s="467"/>
      <c r="P325" s="468">
        <f t="shared" si="5"/>
        <v>0.28</v>
      </c>
      <c r="Q325" s="466"/>
    </row>
    <row r="326" spans="1:17" s="469" customFormat="1" ht="24.75" customHeight="1">
      <c r="A326" s="696"/>
      <c r="B326" s="697"/>
      <c r="C326" s="467"/>
      <c r="D326" s="467"/>
      <c r="E326" s="467"/>
      <c r="F326" s="467"/>
      <c r="G326" s="698"/>
      <c r="H326" s="467" t="s">
        <v>62</v>
      </c>
      <c r="I326" s="468">
        <v>0.43</v>
      </c>
      <c r="J326" s="467" t="s">
        <v>993</v>
      </c>
      <c r="K326" s="465" t="s">
        <v>174</v>
      </c>
      <c r="L326" s="468">
        <v>0.5</v>
      </c>
      <c r="M326" s="467"/>
      <c r="N326" s="467"/>
      <c r="O326" s="467"/>
      <c r="P326" s="468">
        <f t="shared" si="5"/>
        <v>0</v>
      </c>
      <c r="Q326" s="466"/>
    </row>
    <row r="327" spans="1:17" s="469" customFormat="1" ht="24.75" customHeight="1">
      <c r="A327" s="696"/>
      <c r="B327" s="697"/>
      <c r="C327" s="470">
        <f>SUM(C324:C326)</f>
        <v>0.83</v>
      </c>
      <c r="D327" s="470"/>
      <c r="E327" s="470"/>
      <c r="F327" s="470">
        <f>SUM(F324:F326)</f>
        <v>0.83</v>
      </c>
      <c r="H327" s="471" t="s">
        <v>28</v>
      </c>
      <c r="I327" s="470">
        <f>SUM(I324:I326)</f>
        <v>3.7600000000000002</v>
      </c>
      <c r="J327" s="467"/>
      <c r="K327" s="465"/>
      <c r="L327" s="470">
        <f>SUM(L324:L326)</f>
        <v>3</v>
      </c>
      <c r="M327" s="470">
        <f>SUM(M324:M326)</f>
        <v>0.8299999999999998</v>
      </c>
      <c r="N327" s="467"/>
      <c r="O327" s="467"/>
      <c r="P327" s="470">
        <f>SUM(P324:P326)</f>
        <v>0.8299999999999998</v>
      </c>
      <c r="Q327" s="466"/>
    </row>
    <row r="328" spans="1:17" s="469" customFormat="1" ht="20.25" customHeight="1">
      <c r="A328" s="696">
        <v>5</v>
      </c>
      <c r="B328" s="697" t="s">
        <v>997</v>
      </c>
      <c r="C328" s="467">
        <v>1.33</v>
      </c>
      <c r="D328" s="467"/>
      <c r="E328" s="467"/>
      <c r="F328" s="467">
        <f>SUM(C328:E328)</f>
        <v>1.33</v>
      </c>
      <c r="G328" s="698" t="s">
        <v>991</v>
      </c>
      <c r="H328" s="467" t="s">
        <v>49</v>
      </c>
      <c r="I328" s="468">
        <v>3.19</v>
      </c>
      <c r="J328" s="467" t="s">
        <v>73</v>
      </c>
      <c r="K328" s="465" t="s">
        <v>59</v>
      </c>
      <c r="L328" s="468">
        <v>2.5</v>
      </c>
      <c r="M328" s="468">
        <f>I328-L328</f>
        <v>0.69</v>
      </c>
      <c r="N328" s="467"/>
      <c r="O328" s="467"/>
      <c r="P328" s="468">
        <f t="shared" si="5"/>
        <v>0.69</v>
      </c>
      <c r="Q328" s="466"/>
    </row>
    <row r="329" spans="1:17" s="469" customFormat="1" ht="20.25" customHeight="1">
      <c r="A329" s="696"/>
      <c r="B329" s="697"/>
      <c r="C329" s="467"/>
      <c r="D329" s="467"/>
      <c r="E329" s="467"/>
      <c r="F329" s="467"/>
      <c r="G329" s="698"/>
      <c r="H329" s="467" t="s">
        <v>61</v>
      </c>
      <c r="I329" s="468">
        <v>0.32</v>
      </c>
      <c r="J329" s="467" t="s">
        <v>992</v>
      </c>
      <c r="K329" s="465"/>
      <c r="L329" s="467"/>
      <c r="M329" s="468">
        <f>I329-L329</f>
        <v>0.32</v>
      </c>
      <c r="N329" s="467"/>
      <c r="O329" s="467"/>
      <c r="P329" s="468">
        <f t="shared" si="5"/>
        <v>0.32</v>
      </c>
      <c r="Q329" s="466"/>
    </row>
    <row r="330" spans="1:17" s="469" customFormat="1" ht="20.25" customHeight="1">
      <c r="A330" s="696"/>
      <c r="B330" s="697"/>
      <c r="C330" s="467"/>
      <c r="D330" s="467"/>
      <c r="E330" s="467"/>
      <c r="F330" s="467"/>
      <c r="G330" s="698"/>
      <c r="H330" s="467" t="s">
        <v>62</v>
      </c>
      <c r="I330" s="468">
        <v>0.32</v>
      </c>
      <c r="J330" s="467" t="s">
        <v>993</v>
      </c>
      <c r="K330" s="465"/>
      <c r="L330" s="467"/>
      <c r="M330" s="468">
        <f>I330-L330</f>
        <v>0.32</v>
      </c>
      <c r="N330" s="467"/>
      <c r="O330" s="467"/>
      <c r="P330" s="468">
        <f t="shared" si="5"/>
        <v>0.32</v>
      </c>
      <c r="Q330" s="466"/>
    </row>
    <row r="331" spans="1:17" s="473" customFormat="1" ht="20.25" customHeight="1">
      <c r="A331" s="696"/>
      <c r="B331" s="697"/>
      <c r="C331" s="470">
        <f>SUM(C328:C330)</f>
        <v>1.33</v>
      </c>
      <c r="D331" s="470"/>
      <c r="E331" s="470"/>
      <c r="F331" s="470">
        <f>SUM(F328:F330)</f>
        <v>1.33</v>
      </c>
      <c r="G331" s="471"/>
      <c r="H331" s="471" t="s">
        <v>28</v>
      </c>
      <c r="I331" s="470">
        <f>SUM(I328:I330)</f>
        <v>3.8299999999999996</v>
      </c>
      <c r="J331" s="470"/>
      <c r="K331" s="470"/>
      <c r="L331" s="470">
        <f>SUM(L328:L330)</f>
        <v>2.5</v>
      </c>
      <c r="M331" s="470">
        <f>SUM(M328:M330)</f>
        <v>1.33</v>
      </c>
      <c r="N331" s="470"/>
      <c r="O331" s="470"/>
      <c r="P331" s="470">
        <f>SUM(P328:P330)</f>
        <v>1.33</v>
      </c>
      <c r="Q331" s="472"/>
    </row>
    <row r="332" spans="1:17" s="469" customFormat="1" ht="24.75" customHeight="1">
      <c r="A332" s="696">
        <v>6</v>
      </c>
      <c r="B332" s="697" t="s">
        <v>998</v>
      </c>
      <c r="C332" s="467">
        <v>1.14</v>
      </c>
      <c r="D332" s="467"/>
      <c r="E332" s="467"/>
      <c r="F332" s="467">
        <f>SUM(C332:E332)</f>
        <v>1.14</v>
      </c>
      <c r="G332" s="698" t="s">
        <v>991</v>
      </c>
      <c r="H332" s="467" t="s">
        <v>49</v>
      </c>
      <c r="I332" s="468">
        <v>2.91</v>
      </c>
      <c r="J332" s="467" t="s">
        <v>73</v>
      </c>
      <c r="K332" s="465" t="s">
        <v>59</v>
      </c>
      <c r="L332" s="468">
        <v>2.5</v>
      </c>
      <c r="M332" s="468">
        <f>I332-L332</f>
        <v>0.41000000000000014</v>
      </c>
      <c r="N332" s="467"/>
      <c r="O332" s="467"/>
      <c r="P332" s="468">
        <f t="shared" si="5"/>
        <v>0.41000000000000014</v>
      </c>
      <c r="Q332" s="466"/>
    </row>
    <row r="333" spans="1:17" s="469" customFormat="1" ht="24.75" customHeight="1">
      <c r="A333" s="696"/>
      <c r="B333" s="697"/>
      <c r="C333" s="467"/>
      <c r="D333" s="467"/>
      <c r="E333" s="467"/>
      <c r="F333" s="467"/>
      <c r="G333" s="698"/>
      <c r="H333" s="467" t="s">
        <v>61</v>
      </c>
      <c r="I333" s="468">
        <v>0.29</v>
      </c>
      <c r="J333" s="467" t="s">
        <v>992</v>
      </c>
      <c r="K333" s="465"/>
      <c r="L333" s="467"/>
      <c r="M333" s="468">
        <f>I333-L333</f>
        <v>0.29</v>
      </c>
      <c r="N333" s="467"/>
      <c r="O333" s="467"/>
      <c r="P333" s="468">
        <f t="shared" si="5"/>
        <v>0.29</v>
      </c>
      <c r="Q333" s="466"/>
    </row>
    <row r="334" spans="1:17" s="469" customFormat="1" ht="24.75" customHeight="1">
      <c r="A334" s="696"/>
      <c r="B334" s="697"/>
      <c r="C334" s="467"/>
      <c r="D334" s="467"/>
      <c r="E334" s="467"/>
      <c r="F334" s="467"/>
      <c r="G334" s="698"/>
      <c r="H334" s="467" t="s">
        <v>62</v>
      </c>
      <c r="I334" s="468">
        <v>0.44</v>
      </c>
      <c r="J334" s="467" t="s">
        <v>993</v>
      </c>
      <c r="K334" s="465"/>
      <c r="L334" s="467"/>
      <c r="M334" s="468">
        <f>I334-L334</f>
        <v>0.44</v>
      </c>
      <c r="N334" s="467"/>
      <c r="O334" s="467"/>
      <c r="P334" s="468">
        <f t="shared" si="5"/>
        <v>0.44</v>
      </c>
      <c r="Q334" s="466"/>
    </row>
    <row r="335" spans="1:17" s="473" customFormat="1" ht="28.5">
      <c r="A335" s="696"/>
      <c r="B335" s="697"/>
      <c r="C335" s="470">
        <f>SUM(C332:C334)</f>
        <v>1.14</v>
      </c>
      <c r="D335" s="470"/>
      <c r="E335" s="470"/>
      <c r="F335" s="470">
        <f>SUM(F332:F334)</f>
        <v>1.14</v>
      </c>
      <c r="G335" s="471"/>
      <c r="H335" s="471" t="s">
        <v>28</v>
      </c>
      <c r="I335" s="470">
        <f>SUM(I332:I334)</f>
        <v>3.64</v>
      </c>
      <c r="J335" s="471"/>
      <c r="K335" s="470"/>
      <c r="L335" s="470">
        <f>SUM(L332:L334)</f>
        <v>2.5</v>
      </c>
      <c r="M335" s="470">
        <f>SUM(M332:M334)</f>
        <v>1.1400000000000001</v>
      </c>
      <c r="N335" s="470"/>
      <c r="O335" s="470"/>
      <c r="P335" s="470">
        <f>SUM(P332:P334)</f>
        <v>1.1400000000000001</v>
      </c>
      <c r="Q335" s="472"/>
    </row>
    <row r="336" spans="1:17" s="493" customFormat="1" ht="14.25">
      <c r="A336" s="702" t="s">
        <v>999</v>
      </c>
      <c r="B336" s="702"/>
      <c r="C336" s="490">
        <f>SUM(C315,C319,C323,C327,C331,C335)</f>
        <v>6.9799999999999995</v>
      </c>
      <c r="D336" s="490"/>
      <c r="E336" s="490"/>
      <c r="F336" s="490">
        <f>SUM(F315,F319,F323,F327,F331,F335)</f>
        <v>6.9799999999999995</v>
      </c>
      <c r="G336" s="491"/>
      <c r="H336" s="491"/>
      <c r="I336" s="490">
        <f>SUM(I315,I319,I323,I327,I331,I335)</f>
        <v>22.84</v>
      </c>
      <c r="J336" s="491"/>
      <c r="K336" s="491"/>
      <c r="L336" s="490">
        <f>SUM(L315,L319,L323,L327,L331,L335)</f>
        <v>16</v>
      </c>
      <c r="M336" s="490">
        <f>SUM(M315,M319,M323,M327,M331,M335)</f>
        <v>6.98</v>
      </c>
      <c r="N336" s="490"/>
      <c r="O336" s="490"/>
      <c r="P336" s="490">
        <f>SUM(P315,P319,P323,P327,P331,P335)</f>
        <v>6.98</v>
      </c>
      <c r="Q336" s="492"/>
    </row>
    <row r="337" spans="1:17" s="469" customFormat="1" ht="18.75" customHeight="1">
      <c r="A337" s="696">
        <v>7</v>
      </c>
      <c r="B337" s="697" t="s">
        <v>923</v>
      </c>
      <c r="C337" s="467">
        <v>0.81</v>
      </c>
      <c r="D337" s="467"/>
      <c r="E337" s="467"/>
      <c r="F337" s="467">
        <f>SUM(C337:E337)</f>
        <v>0.81</v>
      </c>
      <c r="G337" s="698" t="s">
        <v>1000</v>
      </c>
      <c r="H337" s="467" t="s">
        <v>49</v>
      </c>
      <c r="I337" s="468">
        <v>3.28</v>
      </c>
      <c r="J337" s="467" t="s">
        <v>140</v>
      </c>
      <c r="K337" s="465" t="s">
        <v>1001</v>
      </c>
      <c r="L337" s="468">
        <v>3.28</v>
      </c>
      <c r="M337" s="468">
        <f>I337-L337</f>
        <v>0</v>
      </c>
      <c r="N337" s="467"/>
      <c r="O337" s="467"/>
      <c r="P337" s="468">
        <f>SUM(M337:O337)</f>
        <v>0</v>
      </c>
      <c r="Q337" s="466"/>
    </row>
    <row r="338" spans="1:17" s="469" customFormat="1" ht="18.75" customHeight="1">
      <c r="A338" s="696"/>
      <c r="B338" s="697"/>
      <c r="C338" s="467"/>
      <c r="D338" s="467"/>
      <c r="E338" s="467"/>
      <c r="F338" s="467"/>
      <c r="G338" s="698"/>
      <c r="H338" s="467" t="s">
        <v>61</v>
      </c>
      <c r="I338" s="468">
        <v>0.41</v>
      </c>
      <c r="J338" s="467" t="s">
        <v>992</v>
      </c>
      <c r="K338" s="465" t="s">
        <v>1001</v>
      </c>
      <c r="L338" s="467">
        <v>0.13</v>
      </c>
      <c r="M338" s="468">
        <f>I338-L338</f>
        <v>0.27999999999999997</v>
      </c>
      <c r="N338" s="467"/>
      <c r="O338" s="467"/>
      <c r="P338" s="468">
        <f>SUM(M338:O338)</f>
        <v>0.27999999999999997</v>
      </c>
      <c r="Q338" s="466"/>
    </row>
    <row r="339" spans="1:17" s="469" customFormat="1" ht="18.75" customHeight="1">
      <c r="A339" s="696"/>
      <c r="B339" s="697"/>
      <c r="C339" s="467"/>
      <c r="D339" s="467"/>
      <c r="E339" s="467"/>
      <c r="F339" s="467"/>
      <c r="G339" s="698"/>
      <c r="H339" s="467" t="s">
        <v>62</v>
      </c>
      <c r="I339" s="468">
        <v>0.53</v>
      </c>
      <c r="J339" s="467" t="s">
        <v>993</v>
      </c>
      <c r="K339" s="465"/>
      <c r="L339" s="467"/>
      <c r="M339" s="468">
        <f>I339-L339</f>
        <v>0.53</v>
      </c>
      <c r="N339" s="467"/>
      <c r="O339" s="467"/>
      <c r="P339" s="468">
        <f>SUM(M339:O339)</f>
        <v>0.53</v>
      </c>
      <c r="Q339" s="466"/>
    </row>
    <row r="340" spans="1:17" s="473" customFormat="1" ht="18.75" customHeight="1">
      <c r="A340" s="696"/>
      <c r="B340" s="697"/>
      <c r="C340" s="470">
        <f>SUM(C337:C339)</f>
        <v>0.81</v>
      </c>
      <c r="D340" s="470"/>
      <c r="E340" s="470"/>
      <c r="F340" s="470">
        <f>SUM(F337:F339)</f>
        <v>0.81</v>
      </c>
      <c r="G340" s="471"/>
      <c r="H340" s="471" t="s">
        <v>28</v>
      </c>
      <c r="I340" s="470">
        <f>SUM(I337:I339)</f>
        <v>4.22</v>
      </c>
      <c r="J340" s="471"/>
      <c r="K340" s="470"/>
      <c r="L340" s="470">
        <f>SUM(L337:L339)</f>
        <v>3.4099999999999997</v>
      </c>
      <c r="M340" s="470">
        <f>SUM(M337:M339)</f>
        <v>0.81</v>
      </c>
      <c r="N340" s="470"/>
      <c r="O340" s="470"/>
      <c r="P340" s="470">
        <f>SUM(P337:P339)</f>
        <v>0.81</v>
      </c>
      <c r="Q340" s="472"/>
    </row>
    <row r="341" spans="1:17" s="493" customFormat="1" ht="28.5">
      <c r="A341" s="494"/>
      <c r="B341" s="495" t="s">
        <v>925</v>
      </c>
      <c r="C341" s="490">
        <f>SUM(C340)</f>
        <v>0.81</v>
      </c>
      <c r="D341" s="490"/>
      <c r="E341" s="490"/>
      <c r="F341" s="490">
        <f>SUM(F340)</f>
        <v>0.81</v>
      </c>
      <c r="G341" s="491"/>
      <c r="H341" s="491"/>
      <c r="I341" s="490">
        <f>SUM(I340)</f>
        <v>4.22</v>
      </c>
      <c r="J341" s="491"/>
      <c r="K341" s="491"/>
      <c r="L341" s="490">
        <f>SUM(L340)</f>
        <v>3.4099999999999997</v>
      </c>
      <c r="M341" s="490">
        <f>SUM(M340)</f>
        <v>0.81</v>
      </c>
      <c r="N341" s="490"/>
      <c r="O341" s="490"/>
      <c r="P341" s="490">
        <f>SUM(P340)</f>
        <v>0.81</v>
      </c>
      <c r="Q341" s="492"/>
    </row>
    <row r="342" spans="1:17" s="469" customFormat="1" ht="24" customHeight="1">
      <c r="A342" s="696">
        <v>8</v>
      </c>
      <c r="B342" s="697" t="s">
        <v>1002</v>
      </c>
      <c r="C342" s="467">
        <v>1.39</v>
      </c>
      <c r="D342" s="467"/>
      <c r="E342" s="467"/>
      <c r="F342" s="467">
        <f>SUM(C342:E342)</f>
        <v>1.39</v>
      </c>
      <c r="G342" s="698" t="s">
        <v>1003</v>
      </c>
      <c r="H342" s="467" t="s">
        <v>49</v>
      </c>
      <c r="I342" s="468">
        <v>3.03</v>
      </c>
      <c r="J342" s="467" t="s">
        <v>57</v>
      </c>
      <c r="K342" s="465" t="s">
        <v>59</v>
      </c>
      <c r="L342" s="468">
        <v>2.5</v>
      </c>
      <c r="M342" s="468">
        <f>I342-L342</f>
        <v>0.5299999999999998</v>
      </c>
      <c r="N342" s="467"/>
      <c r="O342" s="467"/>
      <c r="P342" s="468">
        <f>SUM(M342:O342)</f>
        <v>0.5299999999999998</v>
      </c>
      <c r="Q342" s="466"/>
    </row>
    <row r="343" spans="1:17" s="469" customFormat="1" ht="14.25">
      <c r="A343" s="696"/>
      <c r="B343" s="697"/>
      <c r="C343" s="467"/>
      <c r="D343" s="467"/>
      <c r="E343" s="467"/>
      <c r="F343" s="467"/>
      <c r="G343" s="698"/>
      <c r="H343" s="467" t="s">
        <v>61</v>
      </c>
      <c r="I343" s="468">
        <v>0.41</v>
      </c>
      <c r="J343" s="467" t="s">
        <v>992</v>
      </c>
      <c r="K343" s="465"/>
      <c r="L343" s="467"/>
      <c r="M343" s="468">
        <f>I343-L343</f>
        <v>0.41</v>
      </c>
      <c r="N343" s="467"/>
      <c r="O343" s="467"/>
      <c r="P343" s="468">
        <f>SUM(M343:O343)</f>
        <v>0.41</v>
      </c>
      <c r="Q343" s="466"/>
    </row>
    <row r="344" spans="1:17" s="469" customFormat="1" ht="14.25">
      <c r="A344" s="696"/>
      <c r="B344" s="697"/>
      <c r="C344" s="467"/>
      <c r="D344" s="467"/>
      <c r="E344" s="467"/>
      <c r="F344" s="467"/>
      <c r="G344" s="698"/>
      <c r="H344" s="467" t="s">
        <v>62</v>
      </c>
      <c r="I344" s="468">
        <v>0.45</v>
      </c>
      <c r="J344" s="467" t="s">
        <v>993</v>
      </c>
      <c r="K344" s="465"/>
      <c r="L344" s="467"/>
      <c r="M344" s="468">
        <f>I344-L344</f>
        <v>0.45</v>
      </c>
      <c r="N344" s="467"/>
      <c r="O344" s="467"/>
      <c r="P344" s="468">
        <f>SUM(M344:O344)</f>
        <v>0.45</v>
      </c>
      <c r="Q344" s="466"/>
    </row>
    <row r="345" spans="1:17" s="473" customFormat="1" ht="28.5">
      <c r="A345" s="696"/>
      <c r="B345" s="697"/>
      <c r="C345" s="470">
        <f>SUM(C342:C344)</f>
        <v>1.39</v>
      </c>
      <c r="D345" s="470"/>
      <c r="E345" s="470"/>
      <c r="F345" s="470">
        <f>SUM(F342:F344)</f>
        <v>1.39</v>
      </c>
      <c r="G345" s="471"/>
      <c r="H345" s="471" t="s">
        <v>28</v>
      </c>
      <c r="I345" s="470">
        <f>SUM(I342:I344)</f>
        <v>3.89</v>
      </c>
      <c r="J345" s="471"/>
      <c r="K345" s="470"/>
      <c r="L345" s="470">
        <f>SUM(L342:L344)</f>
        <v>2.5</v>
      </c>
      <c r="M345" s="470">
        <f>SUM(M342:M344)</f>
        <v>1.3899999999999997</v>
      </c>
      <c r="N345" s="470"/>
      <c r="O345" s="470"/>
      <c r="P345" s="470">
        <f>SUM(P342:P344)</f>
        <v>1.3899999999999997</v>
      </c>
      <c r="Q345" s="472"/>
    </row>
    <row r="346" spans="1:17" s="469" customFormat="1" ht="24" customHeight="1">
      <c r="A346" s="696">
        <v>9</v>
      </c>
      <c r="B346" s="697" t="s">
        <v>1004</v>
      </c>
      <c r="C346" s="467">
        <v>1.39</v>
      </c>
      <c r="D346" s="467"/>
      <c r="E346" s="467"/>
      <c r="F346" s="467">
        <f>SUM(C346:E346)</f>
        <v>1.39</v>
      </c>
      <c r="G346" s="698" t="s">
        <v>1003</v>
      </c>
      <c r="H346" s="467" t="s">
        <v>49</v>
      </c>
      <c r="I346" s="468">
        <v>3.03</v>
      </c>
      <c r="J346" s="467" t="s">
        <v>57</v>
      </c>
      <c r="K346" s="465" t="s">
        <v>59</v>
      </c>
      <c r="L346" s="468">
        <v>2.5</v>
      </c>
      <c r="M346" s="468">
        <f>I346-L346</f>
        <v>0.5299999999999998</v>
      </c>
      <c r="N346" s="467"/>
      <c r="O346" s="467"/>
      <c r="P346" s="468">
        <f>SUM(M346:O346)</f>
        <v>0.5299999999999998</v>
      </c>
      <c r="Q346" s="466"/>
    </row>
    <row r="347" spans="1:17" s="469" customFormat="1" ht="24" customHeight="1">
      <c r="A347" s="696"/>
      <c r="B347" s="697"/>
      <c r="C347" s="467"/>
      <c r="D347" s="467"/>
      <c r="E347" s="467"/>
      <c r="F347" s="467"/>
      <c r="G347" s="698"/>
      <c r="H347" s="467" t="s">
        <v>61</v>
      </c>
      <c r="I347" s="468">
        <v>0.41</v>
      </c>
      <c r="J347" s="467" t="s">
        <v>992</v>
      </c>
      <c r="K347" s="465"/>
      <c r="L347" s="467"/>
      <c r="M347" s="468">
        <f>I347-L347</f>
        <v>0.41</v>
      </c>
      <c r="N347" s="467"/>
      <c r="O347" s="467"/>
      <c r="P347" s="468">
        <f>SUM(M347:O347)</f>
        <v>0.41</v>
      </c>
      <c r="Q347" s="466"/>
    </row>
    <row r="348" spans="1:17" s="469" customFormat="1" ht="24" customHeight="1">
      <c r="A348" s="696"/>
      <c r="B348" s="697"/>
      <c r="C348" s="467"/>
      <c r="D348" s="467"/>
      <c r="E348" s="467"/>
      <c r="F348" s="467"/>
      <c r="G348" s="698"/>
      <c r="H348" s="467" t="s">
        <v>62</v>
      </c>
      <c r="I348" s="468">
        <v>0.45</v>
      </c>
      <c r="J348" s="467" t="s">
        <v>993</v>
      </c>
      <c r="K348" s="465"/>
      <c r="L348" s="467"/>
      <c r="M348" s="468">
        <f>I348-L348</f>
        <v>0.45</v>
      </c>
      <c r="N348" s="467"/>
      <c r="O348" s="467"/>
      <c r="P348" s="468">
        <f>SUM(M348:O348)</f>
        <v>0.45</v>
      </c>
      <c r="Q348" s="466"/>
    </row>
    <row r="349" spans="1:17" s="473" customFormat="1" ht="28.5">
      <c r="A349" s="696"/>
      <c r="B349" s="697"/>
      <c r="C349" s="470">
        <f>SUM(C346:C348)</f>
        <v>1.39</v>
      </c>
      <c r="D349" s="470"/>
      <c r="E349" s="470"/>
      <c r="F349" s="470">
        <f>SUM(F346:F348)</f>
        <v>1.39</v>
      </c>
      <c r="G349" s="471"/>
      <c r="H349" s="471" t="s">
        <v>28</v>
      </c>
      <c r="I349" s="470">
        <f>SUM(I346:I348)</f>
        <v>3.89</v>
      </c>
      <c r="J349" s="471"/>
      <c r="K349" s="470"/>
      <c r="L349" s="470">
        <f>SUM(L346:L348)</f>
        <v>2.5</v>
      </c>
      <c r="M349" s="470">
        <f>SUM(M346:M348)</f>
        <v>1.3899999999999997</v>
      </c>
      <c r="N349" s="470"/>
      <c r="O349" s="470"/>
      <c r="P349" s="470">
        <f>SUM(P346:P348)</f>
        <v>1.3899999999999997</v>
      </c>
      <c r="Q349" s="472"/>
    </row>
    <row r="350" spans="1:17" s="469" customFormat="1" ht="27.75" customHeight="1">
      <c r="A350" s="696">
        <v>10</v>
      </c>
      <c r="B350" s="697" t="s">
        <v>1005</v>
      </c>
      <c r="C350" s="467">
        <v>1.39</v>
      </c>
      <c r="D350" s="467"/>
      <c r="E350" s="467"/>
      <c r="F350" s="467">
        <f>SUM(C350:E350)</f>
        <v>1.39</v>
      </c>
      <c r="G350" s="698" t="s">
        <v>1003</v>
      </c>
      <c r="H350" s="467" t="s">
        <v>49</v>
      </c>
      <c r="I350" s="468">
        <v>3.03</v>
      </c>
      <c r="J350" s="467" t="s">
        <v>57</v>
      </c>
      <c r="K350" s="465" t="s">
        <v>59</v>
      </c>
      <c r="L350" s="468">
        <v>2.5</v>
      </c>
      <c r="M350" s="468">
        <f>I350-L350</f>
        <v>0.5299999999999998</v>
      </c>
      <c r="N350" s="467"/>
      <c r="O350" s="467"/>
      <c r="P350" s="468">
        <f>SUM(M350:O350)</f>
        <v>0.5299999999999998</v>
      </c>
      <c r="Q350" s="466"/>
    </row>
    <row r="351" spans="1:17" s="469" customFormat="1" ht="27.75" customHeight="1">
      <c r="A351" s="696"/>
      <c r="B351" s="697"/>
      <c r="C351" s="467"/>
      <c r="D351" s="467"/>
      <c r="E351" s="467"/>
      <c r="F351" s="467"/>
      <c r="G351" s="698"/>
      <c r="H351" s="467" t="s">
        <v>61</v>
      </c>
      <c r="I351" s="468">
        <v>0.41</v>
      </c>
      <c r="J351" s="467" t="s">
        <v>992</v>
      </c>
      <c r="K351" s="465"/>
      <c r="L351" s="467"/>
      <c r="M351" s="468">
        <f>I351-L351</f>
        <v>0.41</v>
      </c>
      <c r="N351" s="467"/>
      <c r="O351" s="467"/>
      <c r="P351" s="468">
        <f>SUM(M351:O351)</f>
        <v>0.41</v>
      </c>
      <c r="Q351" s="466"/>
    </row>
    <row r="352" spans="1:17" s="469" customFormat="1" ht="27.75" customHeight="1">
      <c r="A352" s="696"/>
      <c r="B352" s="697"/>
      <c r="C352" s="467"/>
      <c r="D352" s="467"/>
      <c r="E352" s="467"/>
      <c r="F352" s="467"/>
      <c r="G352" s="698"/>
      <c r="H352" s="467" t="s">
        <v>62</v>
      </c>
      <c r="I352" s="468">
        <v>0.45</v>
      </c>
      <c r="J352" s="467" t="s">
        <v>993</v>
      </c>
      <c r="K352" s="465"/>
      <c r="L352" s="467"/>
      <c r="M352" s="468">
        <f>I352-L352</f>
        <v>0.45</v>
      </c>
      <c r="N352" s="467"/>
      <c r="O352" s="467"/>
      <c r="P352" s="468">
        <f>SUM(M352:O352)</f>
        <v>0.45</v>
      </c>
      <c r="Q352" s="466"/>
    </row>
    <row r="353" spans="1:17" s="473" customFormat="1" ht="28.5">
      <c r="A353" s="696"/>
      <c r="B353" s="697"/>
      <c r="C353" s="470">
        <f>SUM(C350:C352)</f>
        <v>1.39</v>
      </c>
      <c r="D353" s="470"/>
      <c r="E353" s="470"/>
      <c r="F353" s="470">
        <f>SUM(F350:F352)</f>
        <v>1.39</v>
      </c>
      <c r="G353" s="471"/>
      <c r="H353" s="471" t="s">
        <v>28</v>
      </c>
      <c r="I353" s="470">
        <f>SUM(I350:I352)</f>
        <v>3.89</v>
      </c>
      <c r="J353" s="471"/>
      <c r="K353" s="470"/>
      <c r="L353" s="470">
        <f>SUM(L350:L352)</f>
        <v>2.5</v>
      </c>
      <c r="M353" s="470">
        <f>SUM(M350:M352)</f>
        <v>1.3899999999999997</v>
      </c>
      <c r="N353" s="470"/>
      <c r="O353" s="470"/>
      <c r="P353" s="470">
        <f>SUM(P350:P352)</f>
        <v>1.3899999999999997</v>
      </c>
      <c r="Q353" s="472"/>
    </row>
    <row r="354" spans="1:17" s="469" customFormat="1" ht="27.75" customHeight="1">
      <c r="A354" s="696">
        <v>11</v>
      </c>
      <c r="B354" s="697" t="s">
        <v>1006</v>
      </c>
      <c r="C354" s="467">
        <v>2.09</v>
      </c>
      <c r="D354" s="467"/>
      <c r="E354" s="467"/>
      <c r="F354" s="467">
        <f>SUM(C354:E354)</f>
        <v>2.09</v>
      </c>
      <c r="G354" s="698" t="s">
        <v>1007</v>
      </c>
      <c r="H354" s="467" t="s">
        <v>49</v>
      </c>
      <c r="I354" s="468">
        <v>3.73</v>
      </c>
      <c r="J354" s="467" t="s">
        <v>57</v>
      </c>
      <c r="K354" s="465" t="s">
        <v>59</v>
      </c>
      <c r="L354" s="468">
        <v>2.5</v>
      </c>
      <c r="M354" s="468">
        <f>I354-L354</f>
        <v>1.23</v>
      </c>
      <c r="N354" s="467"/>
      <c r="O354" s="467"/>
      <c r="P354" s="468">
        <f>SUM(M354:O354)</f>
        <v>1.23</v>
      </c>
      <c r="Q354" s="466"/>
    </row>
    <row r="355" spans="1:17" s="469" customFormat="1" ht="27.75" customHeight="1">
      <c r="A355" s="696"/>
      <c r="B355" s="697"/>
      <c r="C355" s="467"/>
      <c r="D355" s="467"/>
      <c r="E355" s="467"/>
      <c r="F355" s="467"/>
      <c r="G355" s="698"/>
      <c r="H355" s="467" t="s">
        <v>61</v>
      </c>
      <c r="I355" s="468">
        <v>0.41</v>
      </c>
      <c r="J355" s="467" t="s">
        <v>992</v>
      </c>
      <c r="K355" s="465"/>
      <c r="L355" s="467"/>
      <c r="M355" s="468">
        <f>I355-L355</f>
        <v>0.41</v>
      </c>
      <c r="N355" s="467"/>
      <c r="O355" s="467"/>
      <c r="P355" s="468">
        <f>SUM(M355:O355)</f>
        <v>0.41</v>
      </c>
      <c r="Q355" s="466"/>
    </row>
    <row r="356" spans="1:17" s="469" customFormat="1" ht="27.75" customHeight="1">
      <c r="A356" s="696"/>
      <c r="B356" s="697"/>
      <c r="C356" s="467"/>
      <c r="D356" s="467"/>
      <c r="E356" s="467"/>
      <c r="F356" s="467"/>
      <c r="G356" s="698"/>
      <c r="H356" s="467" t="s">
        <v>62</v>
      </c>
      <c r="I356" s="468">
        <v>0.45</v>
      </c>
      <c r="J356" s="467" t="s">
        <v>993</v>
      </c>
      <c r="K356" s="465"/>
      <c r="L356" s="467"/>
      <c r="M356" s="468">
        <f>I356-L356</f>
        <v>0.45</v>
      </c>
      <c r="N356" s="467"/>
      <c r="O356" s="467"/>
      <c r="P356" s="468">
        <f>SUM(M356:O356)</f>
        <v>0.45</v>
      </c>
      <c r="Q356" s="466"/>
    </row>
    <row r="357" spans="1:17" s="473" customFormat="1" ht="28.5">
      <c r="A357" s="696"/>
      <c r="B357" s="697"/>
      <c r="C357" s="470">
        <f>SUM(C354:C356)</f>
        <v>2.09</v>
      </c>
      <c r="D357" s="470"/>
      <c r="E357" s="470"/>
      <c r="F357" s="470">
        <f>SUM(F354:F356)</f>
        <v>2.09</v>
      </c>
      <c r="G357" s="471"/>
      <c r="H357" s="471" t="s">
        <v>28</v>
      </c>
      <c r="I357" s="470">
        <f>SUM(I354:I356)</f>
        <v>4.59</v>
      </c>
      <c r="J357" s="471"/>
      <c r="K357" s="470"/>
      <c r="L357" s="470">
        <f>SUM(L354:L356)</f>
        <v>2.5</v>
      </c>
      <c r="M357" s="470">
        <f>SUM(M354:M356)</f>
        <v>2.09</v>
      </c>
      <c r="N357" s="470"/>
      <c r="O357" s="470"/>
      <c r="P357" s="470">
        <f>SUM(P354:P356)</f>
        <v>2.09</v>
      </c>
      <c r="Q357" s="472"/>
    </row>
    <row r="358" spans="1:17" s="469" customFormat="1" ht="24" customHeight="1">
      <c r="A358" s="696">
        <v>12</v>
      </c>
      <c r="B358" s="697" t="s">
        <v>1008</v>
      </c>
      <c r="C358" s="467">
        <v>1.99</v>
      </c>
      <c r="D358" s="467"/>
      <c r="E358" s="467"/>
      <c r="F358" s="467">
        <f>SUM(C358:E358)</f>
        <v>1.99</v>
      </c>
      <c r="G358" s="698" t="s">
        <v>1007</v>
      </c>
      <c r="H358" s="467" t="s">
        <v>49</v>
      </c>
      <c r="I358" s="468">
        <v>3.63</v>
      </c>
      <c r="J358" s="467" t="s">
        <v>57</v>
      </c>
      <c r="K358" s="465" t="s">
        <v>59</v>
      </c>
      <c r="L358" s="468">
        <v>2.5</v>
      </c>
      <c r="M358" s="468">
        <f>I358-L358</f>
        <v>1.13</v>
      </c>
      <c r="N358" s="467"/>
      <c r="O358" s="467"/>
      <c r="P358" s="468">
        <f>SUM(M358:O358)</f>
        <v>1.13</v>
      </c>
      <c r="Q358" s="468"/>
    </row>
    <row r="359" spans="1:17" s="469" customFormat="1" ht="24" customHeight="1">
      <c r="A359" s="696"/>
      <c r="B359" s="697"/>
      <c r="C359" s="467"/>
      <c r="D359" s="467"/>
      <c r="E359" s="467"/>
      <c r="F359" s="467"/>
      <c r="G359" s="698"/>
      <c r="H359" s="467" t="s">
        <v>61</v>
      </c>
      <c r="I359" s="468">
        <v>0.41</v>
      </c>
      <c r="J359" s="467" t="s">
        <v>992</v>
      </c>
      <c r="K359" s="465"/>
      <c r="L359" s="467"/>
      <c r="M359" s="468">
        <f>I359-L359</f>
        <v>0.41</v>
      </c>
      <c r="N359" s="467"/>
      <c r="O359" s="467"/>
      <c r="P359" s="468">
        <f>SUM(M359:O359)</f>
        <v>0.41</v>
      </c>
      <c r="Q359" s="468"/>
    </row>
    <row r="360" spans="1:17" s="469" customFormat="1" ht="24" customHeight="1">
      <c r="A360" s="696"/>
      <c r="B360" s="697"/>
      <c r="C360" s="467"/>
      <c r="D360" s="467"/>
      <c r="E360" s="467"/>
      <c r="F360" s="467"/>
      <c r="G360" s="698"/>
      <c r="H360" s="467" t="s">
        <v>62</v>
      </c>
      <c r="I360" s="468">
        <v>0.45</v>
      </c>
      <c r="J360" s="467" t="s">
        <v>993</v>
      </c>
      <c r="K360" s="465"/>
      <c r="L360" s="467"/>
      <c r="M360" s="468">
        <f>I360-L360</f>
        <v>0.45</v>
      </c>
      <c r="N360" s="467"/>
      <c r="O360" s="467"/>
      <c r="P360" s="468">
        <f>SUM(M360:O360)</f>
        <v>0.45</v>
      </c>
      <c r="Q360" s="468"/>
    </row>
    <row r="361" spans="1:17" s="469" customFormat="1" ht="24" customHeight="1">
      <c r="A361" s="696"/>
      <c r="B361" s="697"/>
      <c r="C361" s="470">
        <f>SUM(C358:C360)</f>
        <v>1.99</v>
      </c>
      <c r="D361" s="470"/>
      <c r="E361" s="470"/>
      <c r="F361" s="470">
        <f>SUM(F358:F360)</f>
        <v>1.99</v>
      </c>
      <c r="G361" s="467"/>
      <c r="H361" s="471" t="s">
        <v>28</v>
      </c>
      <c r="I361" s="470">
        <f>SUM(I358:I360)</f>
        <v>4.49</v>
      </c>
      <c r="J361" s="467"/>
      <c r="K361" s="470"/>
      <c r="L361" s="470">
        <f>SUM(L358:L360)</f>
        <v>2.5</v>
      </c>
      <c r="M361" s="470">
        <f>SUM(M358:M360)</f>
        <v>1.9899999999999998</v>
      </c>
      <c r="N361" s="470"/>
      <c r="O361" s="470"/>
      <c r="P361" s="470">
        <f>SUM(P358:P360)</f>
        <v>1.9899999999999998</v>
      </c>
      <c r="Q361" s="468"/>
    </row>
    <row r="362" spans="1:17" s="496" customFormat="1" ht="24" customHeight="1">
      <c r="A362" s="494"/>
      <c r="B362" s="495" t="s">
        <v>1009</v>
      </c>
      <c r="C362" s="490">
        <f>SUM(C345,C349,C353,C357,C361)</f>
        <v>8.25</v>
      </c>
      <c r="D362" s="490"/>
      <c r="E362" s="490"/>
      <c r="F362" s="490">
        <f>SUM(F345,F349,F353,F357,F361)</f>
        <v>8.25</v>
      </c>
      <c r="G362" s="491"/>
      <c r="H362" s="491"/>
      <c r="I362" s="490">
        <f>SUM(I345,I349,I353,I357,I361)</f>
        <v>20.75</v>
      </c>
      <c r="J362" s="490"/>
      <c r="K362" s="490"/>
      <c r="L362" s="490">
        <f>SUM(L345,L349,L353,L357,L361)</f>
        <v>12.5</v>
      </c>
      <c r="M362" s="490">
        <f>SUM(M345,M349,M353,M357,M361)</f>
        <v>8.249999999999998</v>
      </c>
      <c r="N362" s="490"/>
      <c r="O362" s="490"/>
      <c r="P362" s="490">
        <f>SUM(P345,P349,P353,P357,P361)</f>
        <v>8.249999999999998</v>
      </c>
      <c r="Q362" s="495"/>
    </row>
    <row r="363" spans="1:17" s="469" customFormat="1" ht="24.75" customHeight="1">
      <c r="A363" s="696">
        <v>13</v>
      </c>
      <c r="B363" s="697" t="s">
        <v>1010</v>
      </c>
      <c r="C363" s="468">
        <v>3.1</v>
      </c>
      <c r="D363" s="467"/>
      <c r="E363" s="467"/>
      <c r="F363" s="468">
        <f>SUM(C363:E363)</f>
        <v>3.1</v>
      </c>
      <c r="G363" s="698" t="s">
        <v>1011</v>
      </c>
      <c r="H363" s="467" t="s">
        <v>49</v>
      </c>
      <c r="I363" s="468">
        <v>3.1</v>
      </c>
      <c r="J363" s="467" t="s">
        <v>78</v>
      </c>
      <c r="K363" s="465"/>
      <c r="L363" s="468"/>
      <c r="M363" s="468">
        <f>I363-L363</f>
        <v>3.1</v>
      </c>
      <c r="N363" s="467"/>
      <c r="O363" s="467"/>
      <c r="P363" s="468">
        <f>SUM(M363:O363)</f>
        <v>3.1</v>
      </c>
      <c r="Q363" s="466"/>
    </row>
    <row r="364" spans="1:17" s="469" customFormat="1" ht="24.75" customHeight="1">
      <c r="A364" s="696"/>
      <c r="B364" s="697"/>
      <c r="C364" s="467"/>
      <c r="D364" s="467"/>
      <c r="E364" s="467"/>
      <c r="F364" s="467"/>
      <c r="G364" s="698"/>
      <c r="H364" s="467" t="s">
        <v>61</v>
      </c>
      <c r="I364" s="468">
        <v>0.41</v>
      </c>
      <c r="J364" s="467" t="s">
        <v>56</v>
      </c>
      <c r="K364" s="465" t="s">
        <v>174</v>
      </c>
      <c r="L364" s="467">
        <v>0.41</v>
      </c>
      <c r="M364" s="468">
        <f>I364-L364</f>
        <v>0</v>
      </c>
      <c r="N364" s="467"/>
      <c r="O364" s="467"/>
      <c r="P364" s="468">
        <f>SUM(M364:O364)</f>
        <v>0</v>
      </c>
      <c r="Q364" s="466"/>
    </row>
    <row r="365" spans="1:17" s="469" customFormat="1" ht="24.75" customHeight="1">
      <c r="A365" s="696"/>
      <c r="B365" s="697"/>
      <c r="C365" s="467"/>
      <c r="D365" s="467"/>
      <c r="E365" s="467"/>
      <c r="F365" s="467"/>
      <c r="G365" s="698"/>
      <c r="H365" s="467" t="s">
        <v>62</v>
      </c>
      <c r="I365" s="468">
        <v>0.47</v>
      </c>
      <c r="J365" s="467" t="s">
        <v>54</v>
      </c>
      <c r="K365" s="465" t="s">
        <v>174</v>
      </c>
      <c r="L365" s="467">
        <v>0.47</v>
      </c>
      <c r="M365" s="468">
        <f>I365-L365</f>
        <v>0</v>
      </c>
      <c r="N365" s="467"/>
      <c r="O365" s="467"/>
      <c r="P365" s="468">
        <f>SUM(M365:O365)</f>
        <v>0</v>
      </c>
      <c r="Q365" s="466"/>
    </row>
    <row r="366" spans="1:17" s="469" customFormat="1" ht="24.75" customHeight="1">
      <c r="A366" s="696"/>
      <c r="B366" s="697"/>
      <c r="C366" s="470">
        <f>SUM(C363:C365)</f>
        <v>3.1</v>
      </c>
      <c r="D366" s="470"/>
      <c r="E366" s="470"/>
      <c r="F366" s="470">
        <f>SUM(F363:F365)</f>
        <v>3.1</v>
      </c>
      <c r="H366" s="471" t="s">
        <v>28</v>
      </c>
      <c r="I366" s="470">
        <f>SUM(I363:I365)</f>
        <v>3.9800000000000004</v>
      </c>
      <c r="J366" s="467"/>
      <c r="K366" s="470"/>
      <c r="L366" s="470">
        <f>SUM(L363:L365)</f>
        <v>0.8799999999999999</v>
      </c>
      <c r="M366" s="470">
        <f>SUM(M363:M365)</f>
        <v>3.1</v>
      </c>
      <c r="N366" s="470"/>
      <c r="O366" s="470"/>
      <c r="P366" s="470">
        <f>SUM(P363:P365)</f>
        <v>3.1</v>
      </c>
      <c r="Q366" s="466"/>
    </row>
    <row r="367" spans="1:17" s="496" customFormat="1" ht="24.75" customHeight="1">
      <c r="A367" s="494"/>
      <c r="B367" s="495" t="s">
        <v>932</v>
      </c>
      <c r="C367" s="490">
        <f>SUM(C366:C366)</f>
        <v>3.1</v>
      </c>
      <c r="D367" s="490"/>
      <c r="E367" s="490"/>
      <c r="F367" s="490">
        <f>SUM(F366:F366)</f>
        <v>3.1</v>
      </c>
      <c r="H367" s="491"/>
      <c r="I367" s="490">
        <f>SUM(I366:I366)</f>
        <v>3.9800000000000004</v>
      </c>
      <c r="J367" s="497"/>
      <c r="K367" s="491"/>
      <c r="L367" s="490">
        <f>SUM(L366:L366)</f>
        <v>0.8799999999999999</v>
      </c>
      <c r="M367" s="490">
        <f>SUM(M366:M366)</f>
        <v>3.1</v>
      </c>
      <c r="N367" s="490"/>
      <c r="O367" s="490"/>
      <c r="P367" s="490">
        <f>SUM(P366:P366)</f>
        <v>3.1</v>
      </c>
      <c r="Q367" s="498"/>
    </row>
    <row r="368" spans="1:16" s="466" customFormat="1" ht="20.25" customHeight="1">
      <c r="A368" s="696">
        <v>14</v>
      </c>
      <c r="B368" s="701" t="s">
        <v>1012</v>
      </c>
      <c r="C368" s="467"/>
      <c r="D368" s="467"/>
      <c r="E368" s="467">
        <v>1.41</v>
      </c>
      <c r="F368" s="467">
        <f>SUM(C368:E368)</f>
        <v>1.41</v>
      </c>
      <c r="G368" s="698" t="s">
        <v>1013</v>
      </c>
      <c r="H368" s="467" t="s">
        <v>49</v>
      </c>
      <c r="I368" s="468">
        <v>3.12</v>
      </c>
      <c r="J368" s="467" t="s">
        <v>79</v>
      </c>
      <c r="K368" s="465" t="s">
        <v>59</v>
      </c>
      <c r="L368" s="468">
        <v>2.5</v>
      </c>
      <c r="M368" s="468"/>
      <c r="N368" s="468"/>
      <c r="O368" s="468">
        <f>I368-L368</f>
        <v>0.6200000000000001</v>
      </c>
      <c r="P368" s="468">
        <f>SUM(M368:O368)</f>
        <v>0.6200000000000001</v>
      </c>
    </row>
    <row r="369" spans="1:16" s="466" customFormat="1" ht="20.25" customHeight="1">
      <c r="A369" s="696"/>
      <c r="B369" s="701"/>
      <c r="C369" s="467"/>
      <c r="D369" s="467"/>
      <c r="E369" s="467"/>
      <c r="F369" s="467"/>
      <c r="G369" s="698"/>
      <c r="H369" s="467" t="s">
        <v>61</v>
      </c>
      <c r="I369" s="468">
        <v>0.32</v>
      </c>
      <c r="J369" s="467" t="s">
        <v>51</v>
      </c>
      <c r="K369" s="465"/>
      <c r="L369" s="467"/>
      <c r="M369" s="468"/>
      <c r="N369" s="468"/>
      <c r="O369" s="468">
        <f>I369-L369</f>
        <v>0.32</v>
      </c>
      <c r="P369" s="468">
        <f>SUM(M369:O369)</f>
        <v>0.32</v>
      </c>
    </row>
    <row r="370" spans="1:16" s="466" customFormat="1" ht="20.25" customHeight="1">
      <c r="A370" s="696"/>
      <c r="B370" s="701"/>
      <c r="C370" s="467"/>
      <c r="D370" s="467"/>
      <c r="E370" s="467"/>
      <c r="F370" s="467"/>
      <c r="G370" s="698"/>
      <c r="H370" s="467" t="s">
        <v>62</v>
      </c>
      <c r="I370" s="468">
        <v>0.47</v>
      </c>
      <c r="J370" s="467" t="s">
        <v>52</v>
      </c>
      <c r="K370" s="465"/>
      <c r="L370" s="467"/>
      <c r="M370" s="468"/>
      <c r="N370" s="468"/>
      <c r="O370" s="468">
        <f>I370-L370</f>
        <v>0.47</v>
      </c>
      <c r="P370" s="468">
        <f>SUM(M370:O370)</f>
        <v>0.47</v>
      </c>
    </row>
    <row r="371" spans="1:16" s="466" customFormat="1" ht="28.5">
      <c r="A371" s="696"/>
      <c r="B371" s="701"/>
      <c r="C371" s="470"/>
      <c r="D371" s="470"/>
      <c r="E371" s="470">
        <f>SUM(E368:E370)</f>
        <v>1.41</v>
      </c>
      <c r="F371" s="470">
        <f>SUM(F368:F370)</f>
        <v>1.41</v>
      </c>
      <c r="G371" s="469"/>
      <c r="H371" s="471" t="s">
        <v>28</v>
      </c>
      <c r="I371" s="470">
        <f>SUM(I368:I370)</f>
        <v>3.91</v>
      </c>
      <c r="J371" s="467"/>
      <c r="K371" s="471"/>
      <c r="L371" s="470">
        <f>SUM(L368:L370)</f>
        <v>2.5</v>
      </c>
      <c r="M371" s="470"/>
      <c r="N371" s="470"/>
      <c r="O371" s="470">
        <f>SUM(O368:O370)</f>
        <v>1.4100000000000001</v>
      </c>
      <c r="P371" s="470">
        <f>SUM(P368:P370)</f>
        <v>1.4100000000000001</v>
      </c>
    </row>
    <row r="372" spans="1:16" s="466" customFormat="1" ht="21" customHeight="1">
      <c r="A372" s="696">
        <v>15</v>
      </c>
      <c r="B372" s="697" t="s">
        <v>1014</v>
      </c>
      <c r="C372" s="467"/>
      <c r="D372" s="467"/>
      <c r="E372" s="467">
        <v>1.41</v>
      </c>
      <c r="F372" s="467">
        <f>SUM(C372:E372)</f>
        <v>1.41</v>
      </c>
      <c r="G372" s="698" t="s">
        <v>1013</v>
      </c>
      <c r="H372" s="467" t="s">
        <v>49</v>
      </c>
      <c r="I372" s="468">
        <v>3.12</v>
      </c>
      <c r="J372" s="467" t="s">
        <v>79</v>
      </c>
      <c r="K372" s="465" t="s">
        <v>59</v>
      </c>
      <c r="L372" s="468">
        <v>2.5</v>
      </c>
      <c r="M372" s="468"/>
      <c r="N372" s="468"/>
      <c r="O372" s="468">
        <f>I372-L372</f>
        <v>0.6200000000000001</v>
      </c>
      <c r="P372" s="468">
        <f>SUM(M372:O372)</f>
        <v>0.6200000000000001</v>
      </c>
    </row>
    <row r="373" spans="1:16" s="466" customFormat="1" ht="21" customHeight="1">
      <c r="A373" s="696"/>
      <c r="B373" s="697"/>
      <c r="C373" s="467"/>
      <c r="D373" s="467"/>
      <c r="E373" s="467"/>
      <c r="F373" s="467"/>
      <c r="G373" s="698"/>
      <c r="H373" s="467" t="s">
        <v>61</v>
      </c>
      <c r="I373" s="468">
        <v>0.32</v>
      </c>
      <c r="J373" s="467" t="s">
        <v>51</v>
      </c>
      <c r="K373" s="465"/>
      <c r="L373" s="467"/>
      <c r="M373" s="468"/>
      <c r="N373" s="468"/>
      <c r="O373" s="468">
        <f>I373-L373</f>
        <v>0.32</v>
      </c>
      <c r="P373" s="468">
        <f>SUM(M373:O373)</f>
        <v>0.32</v>
      </c>
    </row>
    <row r="374" spans="1:16" s="466" customFormat="1" ht="21" customHeight="1">
      <c r="A374" s="696"/>
      <c r="B374" s="697"/>
      <c r="C374" s="467"/>
      <c r="D374" s="467"/>
      <c r="E374" s="467"/>
      <c r="F374" s="467"/>
      <c r="G374" s="698"/>
      <c r="H374" s="467" t="s">
        <v>62</v>
      </c>
      <c r="I374" s="468">
        <v>0.47</v>
      </c>
      <c r="J374" s="467" t="s">
        <v>52</v>
      </c>
      <c r="K374" s="465"/>
      <c r="L374" s="467"/>
      <c r="M374" s="468"/>
      <c r="N374" s="468"/>
      <c r="O374" s="468">
        <f>I374-L374</f>
        <v>0.47</v>
      </c>
      <c r="P374" s="468">
        <f>SUM(M374:O374)</f>
        <v>0.47</v>
      </c>
    </row>
    <row r="375" spans="1:16" s="466" customFormat="1" ht="17.25" customHeight="1">
      <c r="A375" s="696"/>
      <c r="B375" s="697"/>
      <c r="C375" s="470"/>
      <c r="D375" s="470"/>
      <c r="E375" s="470">
        <f>SUM(E372:E374)</f>
        <v>1.41</v>
      </c>
      <c r="F375" s="470">
        <f>SUM(F372:F374)</f>
        <v>1.41</v>
      </c>
      <c r="G375" s="469"/>
      <c r="H375" s="471" t="s">
        <v>28</v>
      </c>
      <c r="I375" s="470">
        <f>SUM(I372:I374)</f>
        <v>3.91</v>
      </c>
      <c r="J375" s="467"/>
      <c r="K375" s="471"/>
      <c r="L375" s="470">
        <f>SUM(L372:L374)</f>
        <v>2.5</v>
      </c>
      <c r="M375" s="470"/>
      <c r="N375" s="470"/>
      <c r="O375" s="470">
        <f>SUM(O372:O374)</f>
        <v>1.4100000000000001</v>
      </c>
      <c r="P375" s="470">
        <f>SUM(P372:P374)</f>
        <v>1.4100000000000001</v>
      </c>
    </row>
    <row r="376" spans="1:16" s="466" customFormat="1" ht="21" customHeight="1">
      <c r="A376" s="696">
        <v>16</v>
      </c>
      <c r="B376" s="697" t="s">
        <v>1015</v>
      </c>
      <c r="C376" s="467"/>
      <c r="D376" s="467"/>
      <c r="E376" s="467">
        <v>1.41</v>
      </c>
      <c r="F376" s="467">
        <f>SUM(C376:E376)</f>
        <v>1.41</v>
      </c>
      <c r="G376" s="698" t="s">
        <v>1013</v>
      </c>
      <c r="H376" s="467" t="s">
        <v>49</v>
      </c>
      <c r="I376" s="468">
        <v>3.12</v>
      </c>
      <c r="J376" s="467" t="s">
        <v>79</v>
      </c>
      <c r="K376" s="465" t="s">
        <v>59</v>
      </c>
      <c r="L376" s="468">
        <v>2.5</v>
      </c>
      <c r="M376" s="468"/>
      <c r="N376" s="468"/>
      <c r="O376" s="468">
        <f>I376-L376</f>
        <v>0.6200000000000001</v>
      </c>
      <c r="P376" s="468">
        <f>SUM(M376:O376)</f>
        <v>0.6200000000000001</v>
      </c>
    </row>
    <row r="377" spans="1:16" s="466" customFormat="1" ht="21" customHeight="1">
      <c r="A377" s="696"/>
      <c r="B377" s="697"/>
      <c r="C377" s="467"/>
      <c r="D377" s="467"/>
      <c r="E377" s="467"/>
      <c r="F377" s="467"/>
      <c r="G377" s="698"/>
      <c r="H377" s="467" t="s">
        <v>61</v>
      </c>
      <c r="I377" s="468">
        <v>0.32</v>
      </c>
      <c r="J377" s="467" t="s">
        <v>51</v>
      </c>
      <c r="K377" s="465"/>
      <c r="L377" s="467"/>
      <c r="M377" s="468"/>
      <c r="N377" s="468"/>
      <c r="O377" s="468">
        <f>I377-L377</f>
        <v>0.32</v>
      </c>
      <c r="P377" s="468">
        <f>SUM(M377:O377)</f>
        <v>0.32</v>
      </c>
    </row>
    <row r="378" spans="1:16" s="466" customFormat="1" ht="21" customHeight="1">
      <c r="A378" s="696"/>
      <c r="B378" s="697"/>
      <c r="C378" s="467"/>
      <c r="D378" s="467"/>
      <c r="E378" s="467"/>
      <c r="F378" s="467"/>
      <c r="G378" s="698"/>
      <c r="H378" s="467" t="s">
        <v>62</v>
      </c>
      <c r="I378" s="468">
        <v>0.47</v>
      </c>
      <c r="J378" s="467" t="s">
        <v>52</v>
      </c>
      <c r="K378" s="465"/>
      <c r="L378" s="467"/>
      <c r="M378" s="468"/>
      <c r="N378" s="468"/>
      <c r="O378" s="468">
        <f>I378-L378</f>
        <v>0.47</v>
      </c>
      <c r="P378" s="468">
        <f>SUM(M378:O378)</f>
        <v>0.47</v>
      </c>
    </row>
    <row r="379" spans="1:16" s="466" customFormat="1" ht="28.5">
      <c r="A379" s="696"/>
      <c r="B379" s="697"/>
      <c r="C379" s="470"/>
      <c r="D379" s="470"/>
      <c r="E379" s="470">
        <f>SUM(E376:E378)</f>
        <v>1.41</v>
      </c>
      <c r="F379" s="470">
        <f>SUM(F376:F378)</f>
        <v>1.41</v>
      </c>
      <c r="G379" s="469"/>
      <c r="H379" s="471" t="s">
        <v>28</v>
      </c>
      <c r="I379" s="470">
        <f>SUM(I376:I378)</f>
        <v>3.91</v>
      </c>
      <c r="J379" s="467"/>
      <c r="K379" s="471"/>
      <c r="L379" s="470">
        <f>SUM(L376:L378)</f>
        <v>2.5</v>
      </c>
      <c r="M379" s="470"/>
      <c r="N379" s="470"/>
      <c r="O379" s="470">
        <f>SUM(O376:O378)</f>
        <v>1.4100000000000001</v>
      </c>
      <c r="P379" s="470">
        <f>SUM(P376:P378)</f>
        <v>1.4100000000000001</v>
      </c>
    </row>
    <row r="380" spans="1:16" s="466" customFormat="1" ht="20.25" customHeight="1">
      <c r="A380" s="696">
        <v>17</v>
      </c>
      <c r="B380" s="697" t="s">
        <v>1016</v>
      </c>
      <c r="C380" s="467"/>
      <c r="D380" s="467"/>
      <c r="E380" s="467">
        <v>1.45</v>
      </c>
      <c r="F380" s="467">
        <f>SUM(C380:E380)</f>
        <v>1.45</v>
      </c>
      <c r="G380" s="698" t="s">
        <v>1017</v>
      </c>
      <c r="H380" s="467" t="s">
        <v>49</v>
      </c>
      <c r="I380" s="468">
        <v>3.15</v>
      </c>
      <c r="J380" s="467" t="s">
        <v>79</v>
      </c>
      <c r="K380" s="465" t="s">
        <v>59</v>
      </c>
      <c r="L380" s="468">
        <v>2.5</v>
      </c>
      <c r="M380" s="468"/>
      <c r="N380" s="468"/>
      <c r="O380" s="468">
        <f>I380-L380</f>
        <v>0.6499999999999999</v>
      </c>
      <c r="P380" s="468">
        <f>SUM(M380:O380)</f>
        <v>0.6499999999999999</v>
      </c>
    </row>
    <row r="381" spans="1:16" s="466" customFormat="1" ht="20.25" customHeight="1">
      <c r="A381" s="696"/>
      <c r="B381" s="697"/>
      <c r="C381" s="467"/>
      <c r="D381" s="467"/>
      <c r="E381" s="467"/>
      <c r="F381" s="467"/>
      <c r="G381" s="698"/>
      <c r="H381" s="467" t="s">
        <v>61</v>
      </c>
      <c r="I381" s="468">
        <v>0.32</v>
      </c>
      <c r="J381" s="467" t="s">
        <v>51</v>
      </c>
      <c r="K381" s="465"/>
      <c r="L381" s="467"/>
      <c r="M381" s="468"/>
      <c r="N381" s="468"/>
      <c r="O381" s="468">
        <f>I381-L381</f>
        <v>0.32</v>
      </c>
      <c r="P381" s="468">
        <f>SUM(M381:O381)</f>
        <v>0.32</v>
      </c>
    </row>
    <row r="382" spans="1:16" s="466" customFormat="1" ht="20.25" customHeight="1">
      <c r="A382" s="696"/>
      <c r="B382" s="697"/>
      <c r="C382" s="467"/>
      <c r="D382" s="467"/>
      <c r="E382" s="467"/>
      <c r="F382" s="467"/>
      <c r="G382" s="698"/>
      <c r="H382" s="467" t="s">
        <v>62</v>
      </c>
      <c r="I382" s="468">
        <v>0.48</v>
      </c>
      <c r="J382" s="467" t="s">
        <v>52</v>
      </c>
      <c r="K382" s="465"/>
      <c r="L382" s="467"/>
      <c r="M382" s="468"/>
      <c r="N382" s="468"/>
      <c r="O382" s="468">
        <f>I382-L382</f>
        <v>0.48</v>
      </c>
      <c r="P382" s="468">
        <f>SUM(M382:O382)</f>
        <v>0.48</v>
      </c>
    </row>
    <row r="383" spans="1:16" s="466" customFormat="1" ht="20.25" customHeight="1">
      <c r="A383" s="696"/>
      <c r="B383" s="697"/>
      <c r="C383" s="470"/>
      <c r="D383" s="470"/>
      <c r="E383" s="470">
        <f>SUM(E380:E382)</f>
        <v>1.45</v>
      </c>
      <c r="F383" s="470">
        <f>SUM(F380:F382)</f>
        <v>1.45</v>
      </c>
      <c r="G383" s="469"/>
      <c r="H383" s="471" t="s">
        <v>28</v>
      </c>
      <c r="I383" s="470">
        <f>SUM(I380:I382)</f>
        <v>3.9499999999999997</v>
      </c>
      <c r="J383" s="467"/>
      <c r="K383" s="471"/>
      <c r="L383" s="470">
        <f>SUM(L380:L382)</f>
        <v>2.5</v>
      </c>
      <c r="M383" s="470"/>
      <c r="N383" s="470"/>
      <c r="O383" s="470">
        <f>SUM(O380:O382)</f>
        <v>1.45</v>
      </c>
      <c r="P383" s="470">
        <f>SUM(P380:P382)</f>
        <v>1.45</v>
      </c>
    </row>
    <row r="384" spans="1:16" s="466" customFormat="1" ht="23.25" customHeight="1">
      <c r="A384" s="696">
        <v>18</v>
      </c>
      <c r="B384" s="697" t="s">
        <v>1018</v>
      </c>
      <c r="C384" s="467"/>
      <c r="D384" s="467"/>
      <c r="E384" s="467">
        <v>1.45</v>
      </c>
      <c r="F384" s="467">
        <f>SUM(C384:E384)</f>
        <v>1.45</v>
      </c>
      <c r="G384" s="698" t="s">
        <v>1017</v>
      </c>
      <c r="H384" s="467" t="s">
        <v>49</v>
      </c>
      <c r="I384" s="468">
        <v>3.15</v>
      </c>
      <c r="J384" s="467" t="s">
        <v>79</v>
      </c>
      <c r="K384" s="465" t="s">
        <v>59</v>
      </c>
      <c r="L384" s="468">
        <v>2.5</v>
      </c>
      <c r="M384" s="468"/>
      <c r="N384" s="468"/>
      <c r="O384" s="468">
        <f>I384-L384</f>
        <v>0.6499999999999999</v>
      </c>
      <c r="P384" s="468">
        <f>SUM(M384:O384)</f>
        <v>0.6499999999999999</v>
      </c>
    </row>
    <row r="385" spans="1:16" s="466" customFormat="1" ht="28.5">
      <c r="A385" s="696"/>
      <c r="B385" s="697"/>
      <c r="C385" s="467"/>
      <c r="D385" s="467"/>
      <c r="E385" s="467"/>
      <c r="F385" s="467"/>
      <c r="G385" s="698"/>
      <c r="H385" s="467" t="s">
        <v>61</v>
      </c>
      <c r="I385" s="468">
        <v>0.32</v>
      </c>
      <c r="J385" s="467" t="s">
        <v>51</v>
      </c>
      <c r="K385" s="465"/>
      <c r="L385" s="467"/>
      <c r="M385" s="468"/>
      <c r="N385" s="468"/>
      <c r="O385" s="468">
        <f>I385-L385</f>
        <v>0.32</v>
      </c>
      <c r="P385" s="468">
        <f>SUM(M385:O385)</f>
        <v>0.32</v>
      </c>
    </row>
    <row r="386" spans="1:16" s="466" customFormat="1" ht="14.25">
      <c r="A386" s="696"/>
      <c r="B386" s="697"/>
      <c r="C386" s="467"/>
      <c r="D386" s="467"/>
      <c r="E386" s="467"/>
      <c r="F386" s="467"/>
      <c r="G386" s="698"/>
      <c r="H386" s="467" t="s">
        <v>62</v>
      </c>
      <c r="I386" s="468">
        <v>0.48</v>
      </c>
      <c r="J386" s="467" t="s">
        <v>52</v>
      </c>
      <c r="K386" s="465"/>
      <c r="L386" s="467"/>
      <c r="M386" s="468"/>
      <c r="N386" s="468"/>
      <c r="O386" s="468">
        <f>I386-L386</f>
        <v>0.48</v>
      </c>
      <c r="P386" s="468">
        <f>SUM(M386:O386)</f>
        <v>0.48</v>
      </c>
    </row>
    <row r="387" spans="1:16" s="466" customFormat="1" ht="28.5">
      <c r="A387" s="696"/>
      <c r="B387" s="697"/>
      <c r="C387" s="470"/>
      <c r="D387" s="470"/>
      <c r="E387" s="470">
        <f>SUM(E384:E386)</f>
        <v>1.45</v>
      </c>
      <c r="F387" s="470">
        <f>SUM(F384:F386)</f>
        <v>1.45</v>
      </c>
      <c r="G387" s="698"/>
      <c r="H387" s="471" t="s">
        <v>28</v>
      </c>
      <c r="I387" s="470">
        <f>SUM(I384:I386)</f>
        <v>3.9499999999999997</v>
      </c>
      <c r="J387" s="467"/>
      <c r="K387" s="471"/>
      <c r="L387" s="470">
        <f>SUM(L384:L386)</f>
        <v>2.5</v>
      </c>
      <c r="M387" s="470"/>
      <c r="N387" s="470"/>
      <c r="O387" s="470">
        <f>SUM(O384:O386)</f>
        <v>1.45</v>
      </c>
      <c r="P387" s="470">
        <f>SUM(P384:P386)</f>
        <v>1.45</v>
      </c>
    </row>
    <row r="388" spans="1:16" s="466" customFormat="1" ht="18" customHeight="1">
      <c r="A388" s="696">
        <v>19</v>
      </c>
      <c r="B388" s="697" t="s">
        <v>1019</v>
      </c>
      <c r="C388" s="467"/>
      <c r="D388" s="467"/>
      <c r="E388" s="467">
        <v>1.45</v>
      </c>
      <c r="F388" s="467">
        <f>SUM(C388:E388)</f>
        <v>1.45</v>
      </c>
      <c r="G388" s="698" t="s">
        <v>1017</v>
      </c>
      <c r="H388" s="467" t="s">
        <v>49</v>
      </c>
      <c r="I388" s="468">
        <v>3.15</v>
      </c>
      <c r="J388" s="467" t="s">
        <v>79</v>
      </c>
      <c r="K388" s="465" t="s">
        <v>59</v>
      </c>
      <c r="L388" s="468">
        <v>2.5</v>
      </c>
      <c r="M388" s="468"/>
      <c r="N388" s="468"/>
      <c r="O388" s="468">
        <f>I388-L388</f>
        <v>0.6499999999999999</v>
      </c>
      <c r="P388" s="468">
        <f>SUM(M388:O388)</f>
        <v>0.6499999999999999</v>
      </c>
    </row>
    <row r="389" spans="1:16" s="466" customFormat="1" ht="18" customHeight="1">
      <c r="A389" s="696"/>
      <c r="B389" s="697"/>
      <c r="C389" s="467"/>
      <c r="D389" s="467"/>
      <c r="E389" s="467"/>
      <c r="F389" s="467"/>
      <c r="G389" s="698"/>
      <c r="H389" s="467" t="s">
        <v>61</v>
      </c>
      <c r="I389" s="468">
        <v>0.32</v>
      </c>
      <c r="J389" s="467" t="s">
        <v>51</v>
      </c>
      <c r="K389" s="465"/>
      <c r="L389" s="467"/>
      <c r="M389" s="468"/>
      <c r="N389" s="468"/>
      <c r="O389" s="468">
        <f>I389-L389</f>
        <v>0.32</v>
      </c>
      <c r="P389" s="468">
        <f>SUM(M389:O389)</f>
        <v>0.32</v>
      </c>
    </row>
    <row r="390" spans="1:17" s="469" customFormat="1" ht="18" customHeight="1">
      <c r="A390" s="696"/>
      <c r="B390" s="697"/>
      <c r="C390" s="467"/>
      <c r="D390" s="467"/>
      <c r="E390" s="467"/>
      <c r="F390" s="467"/>
      <c r="G390" s="698"/>
      <c r="H390" s="467" t="s">
        <v>62</v>
      </c>
      <c r="I390" s="468">
        <v>0.48</v>
      </c>
      <c r="J390" s="467" t="s">
        <v>52</v>
      </c>
      <c r="K390" s="465"/>
      <c r="L390" s="467"/>
      <c r="M390" s="468"/>
      <c r="N390" s="468"/>
      <c r="O390" s="468">
        <f>I390-L390</f>
        <v>0.48</v>
      </c>
      <c r="P390" s="468">
        <f>SUM(M390:O390)</f>
        <v>0.48</v>
      </c>
      <c r="Q390" s="466"/>
    </row>
    <row r="391" spans="1:17" s="469" customFormat="1" ht="18" customHeight="1">
      <c r="A391" s="696"/>
      <c r="B391" s="697"/>
      <c r="C391" s="470"/>
      <c r="D391" s="470"/>
      <c r="E391" s="470">
        <f>SUM(E388:E390)</f>
        <v>1.45</v>
      </c>
      <c r="F391" s="470">
        <f>SUM(F388:F390)</f>
        <v>1.45</v>
      </c>
      <c r="G391" s="698"/>
      <c r="H391" s="471" t="s">
        <v>28</v>
      </c>
      <c r="I391" s="470">
        <f>SUM(I388:I390)</f>
        <v>3.9499999999999997</v>
      </c>
      <c r="J391" s="467"/>
      <c r="K391" s="471"/>
      <c r="L391" s="470">
        <f>SUM(L388:L390)</f>
        <v>2.5</v>
      </c>
      <c r="M391" s="470"/>
      <c r="N391" s="470"/>
      <c r="O391" s="470">
        <f>SUM(O388:O390)</f>
        <v>1.45</v>
      </c>
      <c r="P391" s="470">
        <f>SUM(P388:P390)</f>
        <v>1.45</v>
      </c>
      <c r="Q391" s="466"/>
    </row>
    <row r="392" spans="1:17" s="469" customFormat="1" ht="21" customHeight="1">
      <c r="A392" s="696">
        <v>20</v>
      </c>
      <c r="B392" s="697" t="s">
        <v>1020</v>
      </c>
      <c r="C392" s="467"/>
      <c r="D392" s="467"/>
      <c r="E392" s="467">
        <v>1.45</v>
      </c>
      <c r="F392" s="467">
        <f>SUM(C392:E392)</f>
        <v>1.45</v>
      </c>
      <c r="G392" s="698" t="s">
        <v>1017</v>
      </c>
      <c r="H392" s="467" t="s">
        <v>49</v>
      </c>
      <c r="I392" s="468">
        <v>3.15</v>
      </c>
      <c r="J392" s="467" t="s">
        <v>79</v>
      </c>
      <c r="K392" s="465" t="s">
        <v>59</v>
      </c>
      <c r="L392" s="468">
        <v>2.5</v>
      </c>
      <c r="M392" s="468"/>
      <c r="N392" s="468"/>
      <c r="O392" s="468">
        <f>I392-L392</f>
        <v>0.6499999999999999</v>
      </c>
      <c r="P392" s="468">
        <f>SUM(M392:O392)</f>
        <v>0.6499999999999999</v>
      </c>
      <c r="Q392" s="466"/>
    </row>
    <row r="393" spans="1:17" s="469" customFormat="1" ht="21" customHeight="1">
      <c r="A393" s="696"/>
      <c r="B393" s="697"/>
      <c r="C393" s="467"/>
      <c r="D393" s="467"/>
      <c r="E393" s="467"/>
      <c r="F393" s="467"/>
      <c r="G393" s="698"/>
      <c r="H393" s="467" t="s">
        <v>61</v>
      </c>
      <c r="I393" s="468">
        <v>0.32</v>
      </c>
      <c r="J393" s="467" t="s">
        <v>51</v>
      </c>
      <c r="K393" s="465"/>
      <c r="L393" s="467"/>
      <c r="M393" s="468"/>
      <c r="N393" s="468"/>
      <c r="O393" s="468">
        <f>I393-L393</f>
        <v>0.32</v>
      </c>
      <c r="P393" s="468">
        <f>SUM(M393:O393)</f>
        <v>0.32</v>
      </c>
      <c r="Q393" s="466"/>
    </row>
    <row r="394" spans="1:17" s="469" customFormat="1" ht="21" customHeight="1">
      <c r="A394" s="696"/>
      <c r="B394" s="697"/>
      <c r="C394" s="467"/>
      <c r="D394" s="467"/>
      <c r="E394" s="467"/>
      <c r="F394" s="467"/>
      <c r="G394" s="698"/>
      <c r="H394" s="467" t="s">
        <v>62</v>
      </c>
      <c r="I394" s="468">
        <v>0.48</v>
      </c>
      <c r="J394" s="467" t="s">
        <v>52</v>
      </c>
      <c r="K394" s="465"/>
      <c r="L394" s="467"/>
      <c r="M394" s="468"/>
      <c r="N394" s="468"/>
      <c r="O394" s="468">
        <f>I394-L394</f>
        <v>0.48</v>
      </c>
      <c r="P394" s="468">
        <f>SUM(M394:O394)</f>
        <v>0.48</v>
      </c>
      <c r="Q394" s="466"/>
    </row>
    <row r="395" spans="1:17" s="469" customFormat="1" ht="23.25" customHeight="1">
      <c r="A395" s="696"/>
      <c r="B395" s="697"/>
      <c r="C395" s="470"/>
      <c r="D395" s="470"/>
      <c r="E395" s="470">
        <f>SUM(E392:E394)</f>
        <v>1.45</v>
      </c>
      <c r="F395" s="470">
        <f>SUM(F392:F394)</f>
        <v>1.45</v>
      </c>
      <c r="H395" s="471" t="s">
        <v>28</v>
      </c>
      <c r="I395" s="470">
        <f>SUM(I392:I394)</f>
        <v>3.9499999999999997</v>
      </c>
      <c r="J395" s="467"/>
      <c r="K395" s="471"/>
      <c r="L395" s="470">
        <f>SUM(L392:L394)</f>
        <v>2.5</v>
      </c>
      <c r="M395" s="470"/>
      <c r="N395" s="470"/>
      <c r="O395" s="470">
        <f>SUM(O392:O394)</f>
        <v>1.45</v>
      </c>
      <c r="P395" s="470">
        <f>SUM(P392:P394)</f>
        <v>1.45</v>
      </c>
      <c r="Q395" s="466"/>
    </row>
    <row r="396" spans="1:17" s="469" customFormat="1" ht="20.25" customHeight="1">
      <c r="A396" s="696">
        <v>21</v>
      </c>
      <c r="B396" s="697" t="s">
        <v>1021</v>
      </c>
      <c r="C396" s="467"/>
      <c r="D396" s="467"/>
      <c r="E396" s="467">
        <v>1.45</v>
      </c>
      <c r="F396" s="467">
        <f>SUM(C396:E396)</f>
        <v>1.45</v>
      </c>
      <c r="G396" s="698" t="s">
        <v>1017</v>
      </c>
      <c r="H396" s="467" t="s">
        <v>49</v>
      </c>
      <c r="I396" s="468">
        <v>3.15</v>
      </c>
      <c r="J396" s="467" t="s">
        <v>79</v>
      </c>
      <c r="K396" s="465" t="s">
        <v>59</v>
      </c>
      <c r="L396" s="468">
        <v>2.5</v>
      </c>
      <c r="M396" s="468"/>
      <c r="N396" s="468"/>
      <c r="O396" s="468">
        <f>I396-L396</f>
        <v>0.6499999999999999</v>
      </c>
      <c r="P396" s="468">
        <f>SUM(M396:O396)</f>
        <v>0.6499999999999999</v>
      </c>
      <c r="Q396" s="466"/>
    </row>
    <row r="397" spans="1:17" s="469" customFormat="1" ht="20.25" customHeight="1">
      <c r="A397" s="696"/>
      <c r="B397" s="697"/>
      <c r="C397" s="467"/>
      <c r="D397" s="467"/>
      <c r="E397" s="467"/>
      <c r="F397" s="467"/>
      <c r="G397" s="698"/>
      <c r="H397" s="467" t="s">
        <v>61</v>
      </c>
      <c r="I397" s="468">
        <v>0.32</v>
      </c>
      <c r="J397" s="467" t="s">
        <v>51</v>
      </c>
      <c r="K397" s="465"/>
      <c r="L397" s="467"/>
      <c r="M397" s="468"/>
      <c r="N397" s="468"/>
      <c r="O397" s="468">
        <f>I397-L397</f>
        <v>0.32</v>
      </c>
      <c r="P397" s="468">
        <f>SUM(M397:O397)</f>
        <v>0.32</v>
      </c>
      <c r="Q397" s="466"/>
    </row>
    <row r="398" spans="1:17" s="469" customFormat="1" ht="20.25" customHeight="1">
      <c r="A398" s="696"/>
      <c r="B398" s="697"/>
      <c r="C398" s="467"/>
      <c r="D398" s="467"/>
      <c r="E398" s="467"/>
      <c r="F398" s="467"/>
      <c r="G398" s="698"/>
      <c r="H398" s="467" t="s">
        <v>62</v>
      </c>
      <c r="I398" s="468">
        <v>0.48</v>
      </c>
      <c r="J398" s="467" t="s">
        <v>52</v>
      </c>
      <c r="K398" s="465"/>
      <c r="L398" s="467"/>
      <c r="M398" s="468"/>
      <c r="N398" s="468"/>
      <c r="O398" s="468">
        <f>I398-L398</f>
        <v>0.48</v>
      </c>
      <c r="P398" s="468">
        <f>SUM(M398:O398)</f>
        <v>0.48</v>
      </c>
      <c r="Q398" s="466"/>
    </row>
    <row r="399" spans="1:17" s="469" customFormat="1" ht="20.25" customHeight="1">
      <c r="A399" s="696"/>
      <c r="B399" s="697"/>
      <c r="C399" s="470"/>
      <c r="D399" s="470"/>
      <c r="E399" s="470">
        <f>SUM(E396:E398)</f>
        <v>1.45</v>
      </c>
      <c r="F399" s="470">
        <f>SUM(F396:F398)</f>
        <v>1.45</v>
      </c>
      <c r="H399" s="471" t="s">
        <v>28</v>
      </c>
      <c r="I399" s="470">
        <f>SUM(I396:I398)</f>
        <v>3.9499999999999997</v>
      </c>
      <c r="J399" s="467"/>
      <c r="K399" s="471"/>
      <c r="L399" s="470">
        <f>SUM(L396:L398)</f>
        <v>2.5</v>
      </c>
      <c r="M399" s="470"/>
      <c r="N399" s="470"/>
      <c r="O399" s="470">
        <f>SUM(O396:O398)</f>
        <v>1.45</v>
      </c>
      <c r="P399" s="470">
        <f>SUM(P396:P398)</f>
        <v>1.45</v>
      </c>
      <c r="Q399" s="466"/>
    </row>
    <row r="400" spans="1:17" s="493" customFormat="1" ht="28.5">
      <c r="A400" s="499"/>
      <c r="B400" s="495" t="s">
        <v>1022</v>
      </c>
      <c r="C400" s="490">
        <f>SUM(C371,C375,C379,C383,C387,C391,C395,C399)</f>
        <v>0</v>
      </c>
      <c r="D400" s="490">
        <f>SUM(D371,D375,D379,D383,D387,D391,D395,D399)</f>
        <v>0</v>
      </c>
      <c r="E400" s="490">
        <f>SUM(E371,E375,E379,E383,E387,E391,E395,E399)</f>
        <v>11.479999999999999</v>
      </c>
      <c r="F400" s="490">
        <f>SUM(F371,F375,F379,F383,F387,F391,F395,F399)</f>
        <v>11.479999999999999</v>
      </c>
      <c r="G400" s="469"/>
      <c r="H400" s="491"/>
      <c r="I400" s="490">
        <f>SUM(I371,I375,I379,I383,I387,I391,I395,I399)</f>
        <v>31.479999999999997</v>
      </c>
      <c r="J400" s="491"/>
      <c r="K400" s="499"/>
      <c r="L400" s="490">
        <f>SUM(L371,L375,L379,L383,L387,L391,L395,L399)</f>
        <v>20</v>
      </c>
      <c r="M400" s="490"/>
      <c r="N400" s="490"/>
      <c r="O400" s="490">
        <f>SUM(O371,O375,O379,O383,O387,O391,O395,O399)</f>
        <v>11.479999999999999</v>
      </c>
      <c r="P400" s="490">
        <f>SUM(P371,P375,P379,P383,P387,P391,P395,P399)</f>
        <v>11.479999999999999</v>
      </c>
      <c r="Q400" s="492"/>
    </row>
    <row r="401" spans="1:17" s="505" customFormat="1" ht="15">
      <c r="A401" s="699" t="s">
        <v>1023</v>
      </c>
      <c r="B401" s="699"/>
      <c r="C401" s="500">
        <f>SUM(C336,C341,C362,C367,C400)</f>
        <v>19.14</v>
      </c>
      <c r="D401" s="500">
        <f>SUM(D336,D341,D362,D367,D400)</f>
        <v>0</v>
      </c>
      <c r="E401" s="500">
        <f>SUM(E336,E341,E362,E367,E400)</f>
        <v>11.479999999999999</v>
      </c>
      <c r="F401" s="500">
        <f>SUM(F336,F341,F362,F367,F400)</f>
        <v>30.619999999999997</v>
      </c>
      <c r="G401" s="501"/>
      <c r="H401" s="502"/>
      <c r="I401" s="500">
        <f>SUM(I336,I341,I362,I367,I400)</f>
        <v>83.27000000000001</v>
      </c>
      <c r="J401" s="502"/>
      <c r="K401" s="503"/>
      <c r="L401" s="500">
        <f>SUM(L336,L341,L362,L367,L400)</f>
        <v>52.79</v>
      </c>
      <c r="M401" s="500">
        <f>SUM(M336,M341,M362,M367,M400)</f>
        <v>19.14</v>
      </c>
      <c r="N401" s="500">
        <f>SUM(N336,N341,N362,N367,N400)</f>
        <v>0</v>
      </c>
      <c r="O401" s="500">
        <f>SUM(O336,O341,O362,O367,O400)</f>
        <v>11.479999999999999</v>
      </c>
      <c r="P401" s="500">
        <f>SUM(P336,P341,P362,P367,P400)</f>
        <v>30.619999999999997</v>
      </c>
      <c r="Q401" s="504"/>
    </row>
    <row r="402" spans="1:17" s="505" customFormat="1" ht="22.5" customHeight="1">
      <c r="A402" s="700" t="s">
        <v>1024</v>
      </c>
      <c r="B402" s="700"/>
      <c r="C402" s="500">
        <f>SUM(C311,C401)</f>
        <v>47.040000000000006</v>
      </c>
      <c r="D402" s="500">
        <f>SUM(D311,D401)</f>
        <v>7.499999999999999</v>
      </c>
      <c r="E402" s="500">
        <f>SUM(E311,E401)</f>
        <v>21.58</v>
      </c>
      <c r="F402" s="500">
        <f>SUM(F311,F401)</f>
        <v>76.11999999999999</v>
      </c>
      <c r="G402" s="501"/>
      <c r="H402" s="502"/>
      <c r="I402" s="500">
        <f>SUM(I311,I401)</f>
        <v>274.897</v>
      </c>
      <c r="J402" s="502"/>
      <c r="K402" s="503"/>
      <c r="L402" s="500">
        <f>SUM(L311,L401)</f>
        <v>198.10999999999999</v>
      </c>
      <c r="M402" s="500">
        <f>SUM(M311,M401)</f>
        <v>47.040000000000006</v>
      </c>
      <c r="N402" s="500">
        <f>SUM(N311,N401)</f>
        <v>7.499999999999999</v>
      </c>
      <c r="O402" s="500">
        <f>SUM(O311,O401)</f>
        <v>21.58</v>
      </c>
      <c r="P402" s="500">
        <f>SUM(P311,P401)</f>
        <v>76.11999999999999</v>
      </c>
      <c r="Q402" s="504"/>
    </row>
    <row r="403" spans="2:16" s="506" customFormat="1" ht="18">
      <c r="B403" s="507" t="s">
        <v>154</v>
      </c>
      <c r="C403" s="508">
        <f>SUM(C139,C402)</f>
        <v>291.14</v>
      </c>
      <c r="D403" s="508">
        <f>SUM(D139,D402)</f>
        <v>73</v>
      </c>
      <c r="E403" s="508">
        <f>SUM(E139,E402)</f>
        <v>110.48</v>
      </c>
      <c r="F403" s="508">
        <f>SUM(F139,F402)</f>
        <v>474.62000000000006</v>
      </c>
      <c r="G403" s="509"/>
      <c r="H403" s="509"/>
      <c r="I403" s="508">
        <f>SUM(I139,I402)</f>
        <v>3614.676999999999</v>
      </c>
      <c r="K403" s="509"/>
      <c r="L403" s="508">
        <f>SUM(L139,L402)</f>
        <v>1063.83</v>
      </c>
      <c r="M403" s="508">
        <f>SUM(M139,M402)</f>
        <v>248.7</v>
      </c>
      <c r="N403" s="508">
        <f>SUM(N139,N402)</f>
        <v>62.870000000000005</v>
      </c>
      <c r="O403" s="508">
        <f>SUM(O139,O402)</f>
        <v>108.78</v>
      </c>
      <c r="P403" s="508">
        <f>SUM(P139,P402)</f>
        <v>420.3500000000001</v>
      </c>
    </row>
  </sheetData>
  <sheetProtection/>
  <mergeCells count="296">
    <mergeCell ref="A1:Q1"/>
    <mergeCell ref="O2:Q2"/>
    <mergeCell ref="A3:A4"/>
    <mergeCell ref="B3:B4"/>
    <mergeCell ref="C3:F3"/>
    <mergeCell ref="G3:I4"/>
    <mergeCell ref="J3:J4"/>
    <mergeCell ref="K3:L4"/>
    <mergeCell ref="M3:P3"/>
    <mergeCell ref="Q3:Q4"/>
    <mergeCell ref="C5:F5"/>
    <mergeCell ref="G5:I5"/>
    <mergeCell ref="K5:L5"/>
    <mergeCell ref="M5:P5"/>
    <mergeCell ref="A6:A12"/>
    <mergeCell ref="B6:B12"/>
    <mergeCell ref="G6:G12"/>
    <mergeCell ref="H6:H7"/>
    <mergeCell ref="I6:I7"/>
    <mergeCell ref="J6:J7"/>
    <mergeCell ref="A13:A19"/>
    <mergeCell ref="B13:B19"/>
    <mergeCell ref="G13:G19"/>
    <mergeCell ref="H13:H14"/>
    <mergeCell ref="I13:I14"/>
    <mergeCell ref="J13:J14"/>
    <mergeCell ref="A20:A25"/>
    <mergeCell ref="B20:B25"/>
    <mergeCell ref="G20:G25"/>
    <mergeCell ref="A26:A30"/>
    <mergeCell ref="B26:B30"/>
    <mergeCell ref="G26:G30"/>
    <mergeCell ref="Q26:Q27"/>
    <mergeCell ref="A31:A38"/>
    <mergeCell ref="B31:B38"/>
    <mergeCell ref="G31:G38"/>
    <mergeCell ref="A39:A44"/>
    <mergeCell ref="B39:B44"/>
    <mergeCell ref="G39:G44"/>
    <mergeCell ref="A45:A49"/>
    <mergeCell ref="B45:B49"/>
    <mergeCell ref="G45:G49"/>
    <mergeCell ref="Q45:Q46"/>
    <mergeCell ref="A50:A58"/>
    <mergeCell ref="B50:B58"/>
    <mergeCell ref="G50:G58"/>
    <mergeCell ref="H50:H51"/>
    <mergeCell ref="I50:I51"/>
    <mergeCell ref="J50:J51"/>
    <mergeCell ref="A59:A62"/>
    <mergeCell ref="B59:B62"/>
    <mergeCell ref="G59:G62"/>
    <mergeCell ref="Q59:Q60"/>
    <mergeCell ref="A63:A66"/>
    <mergeCell ref="B63:B66"/>
    <mergeCell ref="G63:G66"/>
    <mergeCell ref="Q63:Q64"/>
    <mergeCell ref="A67:A72"/>
    <mergeCell ref="B67:B72"/>
    <mergeCell ref="G67:G71"/>
    <mergeCell ref="A73:A77"/>
    <mergeCell ref="B73:B77"/>
    <mergeCell ref="G73:G77"/>
    <mergeCell ref="A78:A81"/>
    <mergeCell ref="B78:B81"/>
    <mergeCell ref="G78:G81"/>
    <mergeCell ref="A82:A85"/>
    <mergeCell ref="B82:B85"/>
    <mergeCell ref="G82:G85"/>
    <mergeCell ref="Q82:Q84"/>
    <mergeCell ref="A86:A90"/>
    <mergeCell ref="B86:B90"/>
    <mergeCell ref="G86:G90"/>
    <mergeCell ref="Q86:Q87"/>
    <mergeCell ref="A91:A94"/>
    <mergeCell ref="B91:B94"/>
    <mergeCell ref="G91:G94"/>
    <mergeCell ref="A95:A100"/>
    <mergeCell ref="B95:B100"/>
    <mergeCell ref="G95:G100"/>
    <mergeCell ref="Q95:Q97"/>
    <mergeCell ref="A101:A106"/>
    <mergeCell ref="B101:B106"/>
    <mergeCell ref="G101:G106"/>
    <mergeCell ref="Q101:Q103"/>
    <mergeCell ref="A107:A110"/>
    <mergeCell ref="B107:B110"/>
    <mergeCell ref="G107:G110"/>
    <mergeCell ref="Q107:Q108"/>
    <mergeCell ref="A111:A114"/>
    <mergeCell ref="B111:B114"/>
    <mergeCell ref="G111:G114"/>
    <mergeCell ref="Q111:Q112"/>
    <mergeCell ref="A115:A120"/>
    <mergeCell ref="B115:B120"/>
    <mergeCell ref="G115:G120"/>
    <mergeCell ref="Q115:Q117"/>
    <mergeCell ref="A121:A124"/>
    <mergeCell ref="B121:B124"/>
    <mergeCell ref="G121:G124"/>
    <mergeCell ref="Q121:Q122"/>
    <mergeCell ref="A125:A126"/>
    <mergeCell ref="B125:B126"/>
    <mergeCell ref="G125:G126"/>
    <mergeCell ref="A127:A128"/>
    <mergeCell ref="B127:B128"/>
    <mergeCell ref="G127:G128"/>
    <mergeCell ref="A129:A134"/>
    <mergeCell ref="B129:B134"/>
    <mergeCell ref="G129:G134"/>
    <mergeCell ref="Q129:Q131"/>
    <mergeCell ref="A135:A138"/>
    <mergeCell ref="B135:B138"/>
    <mergeCell ref="G135:G138"/>
    <mergeCell ref="Q135:Q136"/>
    <mergeCell ref="A139:B139"/>
    <mergeCell ref="A140:B140"/>
    <mergeCell ref="A141:A144"/>
    <mergeCell ref="B141:B144"/>
    <mergeCell ref="G141:G143"/>
    <mergeCell ref="A145:A148"/>
    <mergeCell ref="B145:B148"/>
    <mergeCell ref="G145:G147"/>
    <mergeCell ref="A149:A153"/>
    <mergeCell ref="B149:B153"/>
    <mergeCell ref="G149:G151"/>
    <mergeCell ref="A154:A158"/>
    <mergeCell ref="B154:B158"/>
    <mergeCell ref="G154:G157"/>
    <mergeCell ref="A159:B159"/>
    <mergeCell ref="A160:A163"/>
    <mergeCell ref="B160:B163"/>
    <mergeCell ref="G160:G162"/>
    <mergeCell ref="A164:A167"/>
    <mergeCell ref="B164:B167"/>
    <mergeCell ref="G164:G166"/>
    <mergeCell ref="A168:A171"/>
    <mergeCell ref="B168:B171"/>
    <mergeCell ref="G168:G170"/>
    <mergeCell ref="A172:A175"/>
    <mergeCell ref="B172:B175"/>
    <mergeCell ref="G172:G174"/>
    <mergeCell ref="A176:A179"/>
    <mergeCell ref="B176:B179"/>
    <mergeCell ref="G176:G178"/>
    <mergeCell ref="A180:A183"/>
    <mergeCell ref="B180:B183"/>
    <mergeCell ref="G180:G182"/>
    <mergeCell ref="A184:A187"/>
    <mergeCell ref="B184:B187"/>
    <mergeCell ref="G184:G186"/>
    <mergeCell ref="A188:A191"/>
    <mergeCell ref="B188:B191"/>
    <mergeCell ref="G188:G190"/>
    <mergeCell ref="A193:A196"/>
    <mergeCell ref="B193:B196"/>
    <mergeCell ref="G193:G195"/>
    <mergeCell ref="A197:A200"/>
    <mergeCell ref="B197:B200"/>
    <mergeCell ref="G197:G199"/>
    <mergeCell ref="A201:A204"/>
    <mergeCell ref="B201:B204"/>
    <mergeCell ref="G201:G203"/>
    <mergeCell ref="A205:B205"/>
    <mergeCell ref="A206:A209"/>
    <mergeCell ref="B206:B209"/>
    <mergeCell ref="G206:G208"/>
    <mergeCell ref="A211:A214"/>
    <mergeCell ref="B211:B214"/>
    <mergeCell ref="G211:G213"/>
    <mergeCell ref="A215:A218"/>
    <mergeCell ref="B215:B218"/>
    <mergeCell ref="G215:G217"/>
    <mergeCell ref="A219:A223"/>
    <mergeCell ref="B219:B223"/>
    <mergeCell ref="G219:G222"/>
    <mergeCell ref="A224:A227"/>
    <mergeCell ref="B224:B227"/>
    <mergeCell ref="G224:G226"/>
    <mergeCell ref="A228:A231"/>
    <mergeCell ref="B228:B231"/>
    <mergeCell ref="G228:G230"/>
    <mergeCell ref="A232:A235"/>
    <mergeCell ref="B232:B235"/>
    <mergeCell ref="G232:G234"/>
    <mergeCell ref="A236:A239"/>
    <mergeCell ref="B236:B239"/>
    <mergeCell ref="G236:G238"/>
    <mergeCell ref="A240:A244"/>
    <mergeCell ref="B240:B244"/>
    <mergeCell ref="G240:G243"/>
    <mergeCell ref="A245:A249"/>
    <mergeCell ref="B245:B249"/>
    <mergeCell ref="G245:G248"/>
    <mergeCell ref="G251:G257"/>
    <mergeCell ref="A258:B258"/>
    <mergeCell ref="G259:G264"/>
    <mergeCell ref="I259:I260"/>
    <mergeCell ref="A265:B265"/>
    <mergeCell ref="G266:G267"/>
    <mergeCell ref="A268:B268"/>
    <mergeCell ref="A269:A272"/>
    <mergeCell ref="B269:B272"/>
    <mergeCell ref="G269:G272"/>
    <mergeCell ref="A273:A276"/>
    <mergeCell ref="B273:B276"/>
    <mergeCell ref="G273:G276"/>
    <mergeCell ref="A277:A280"/>
    <mergeCell ref="B277:B280"/>
    <mergeCell ref="G277:G280"/>
    <mergeCell ref="A281:A284"/>
    <mergeCell ref="B281:B284"/>
    <mergeCell ref="G281:G284"/>
    <mergeCell ref="A285:A288"/>
    <mergeCell ref="B285:B288"/>
    <mergeCell ref="G285:G288"/>
    <mergeCell ref="A289:A292"/>
    <mergeCell ref="B289:B292"/>
    <mergeCell ref="G289:G292"/>
    <mergeCell ref="A293:A296"/>
    <mergeCell ref="B293:B296"/>
    <mergeCell ref="G293:G296"/>
    <mergeCell ref="A298:A301"/>
    <mergeCell ref="B298:B300"/>
    <mergeCell ref="G298:G309"/>
    <mergeCell ref="A302:A305"/>
    <mergeCell ref="B302:B305"/>
    <mergeCell ref="A306:A309"/>
    <mergeCell ref="B306:B309"/>
    <mergeCell ref="A311:B311"/>
    <mergeCell ref="A312:A315"/>
    <mergeCell ref="B312:B315"/>
    <mergeCell ref="G312:G314"/>
    <mergeCell ref="A316:A319"/>
    <mergeCell ref="B316:B319"/>
    <mergeCell ref="G316:G318"/>
    <mergeCell ref="A320:A323"/>
    <mergeCell ref="B320:B323"/>
    <mergeCell ref="G320:G322"/>
    <mergeCell ref="A324:A327"/>
    <mergeCell ref="B324:B327"/>
    <mergeCell ref="G324:G326"/>
    <mergeCell ref="A328:A331"/>
    <mergeCell ref="B328:B331"/>
    <mergeCell ref="G328:G330"/>
    <mergeCell ref="A332:A335"/>
    <mergeCell ref="B332:B335"/>
    <mergeCell ref="G332:G334"/>
    <mergeCell ref="A336:B336"/>
    <mergeCell ref="A337:A340"/>
    <mergeCell ref="B337:B340"/>
    <mergeCell ref="G337:G339"/>
    <mergeCell ref="A342:A345"/>
    <mergeCell ref="B342:B345"/>
    <mergeCell ref="G342:G344"/>
    <mergeCell ref="A346:A349"/>
    <mergeCell ref="B346:B349"/>
    <mergeCell ref="G346:G348"/>
    <mergeCell ref="A350:A353"/>
    <mergeCell ref="B350:B353"/>
    <mergeCell ref="G350:G352"/>
    <mergeCell ref="A354:A357"/>
    <mergeCell ref="B354:B357"/>
    <mergeCell ref="G354:G356"/>
    <mergeCell ref="A358:A361"/>
    <mergeCell ref="B358:B361"/>
    <mergeCell ref="G358:G360"/>
    <mergeCell ref="A363:A366"/>
    <mergeCell ref="B363:B366"/>
    <mergeCell ref="G363:G365"/>
    <mergeCell ref="A368:A371"/>
    <mergeCell ref="B368:B371"/>
    <mergeCell ref="G368:G370"/>
    <mergeCell ref="A372:A375"/>
    <mergeCell ref="B372:B375"/>
    <mergeCell ref="G372:G374"/>
    <mergeCell ref="A376:A379"/>
    <mergeCell ref="B376:B379"/>
    <mergeCell ref="G376:G378"/>
    <mergeCell ref="G392:G394"/>
    <mergeCell ref="A380:A383"/>
    <mergeCell ref="B380:B383"/>
    <mergeCell ref="G380:G382"/>
    <mergeCell ref="A384:A387"/>
    <mergeCell ref="B384:B387"/>
    <mergeCell ref="G384:G387"/>
    <mergeCell ref="A396:A399"/>
    <mergeCell ref="B396:B399"/>
    <mergeCell ref="G396:G398"/>
    <mergeCell ref="A401:B401"/>
    <mergeCell ref="A402:B402"/>
    <mergeCell ref="A388:A391"/>
    <mergeCell ref="B388:B391"/>
    <mergeCell ref="G388:G391"/>
    <mergeCell ref="A392:A395"/>
    <mergeCell ref="B392:B395"/>
  </mergeCells>
  <printOptions gridLines="1" horizontalCentered="1"/>
  <pageMargins left="0.25" right="0.25" top="0.5" bottom="0.5" header="0.17" footer="0.29"/>
  <pageSetup horizontalDpi="600" verticalDpi="600" orientation="landscape" paperSize="9" scale="99" r:id="rId1"/>
  <headerFooter alignWithMargins="0">
    <oddFooter>&amp;L&amp;"Arial,Italic"&amp;8&amp;Z&amp;F/&amp;A&amp;R&amp;"Arial,Italic"&amp;8&amp;P/&amp;N</oddFooter>
  </headerFooter>
  <rowBreaks count="1" manualBreakCount="1">
    <brk id="250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00FF"/>
  </sheetPr>
  <dimension ref="A1:R231"/>
  <sheetViews>
    <sheetView view="pageBreakPreview" zoomScale="85" zoomScaleNormal="85" zoomScaleSheetLayoutView="85" zoomScalePageLayoutView="0" workbookViewId="0" topLeftCell="A1">
      <pane ySplit="4" topLeftCell="A119" activePane="bottomLeft" state="frozen"/>
      <selection pane="topLeft" activeCell="J42" sqref="J42"/>
      <selection pane="bottomLeft" activeCell="J122" sqref="J122"/>
    </sheetView>
  </sheetViews>
  <sheetFormatPr defaultColWidth="9.140625" defaultRowHeight="12.75"/>
  <cols>
    <col min="1" max="1" width="4.7109375" style="44" customWidth="1"/>
    <col min="2" max="2" width="12.7109375" style="188" customWidth="1"/>
    <col min="3" max="3" width="8.7109375" style="160" customWidth="1"/>
    <col min="4" max="4" width="7.7109375" style="160" customWidth="1"/>
    <col min="5" max="6" width="7.8515625" style="160" customWidth="1"/>
    <col min="7" max="7" width="9.421875" style="160" customWidth="1"/>
    <col min="8" max="8" width="9.28125" style="41" customWidth="1"/>
    <col min="9" max="9" width="7.8515625" style="41" customWidth="1"/>
    <col min="10" max="10" width="8.7109375" style="41" bestFit="1" customWidth="1"/>
    <col min="11" max="11" width="10.28125" style="44" bestFit="1" customWidth="1"/>
    <col min="12" max="12" width="8.57421875" style="41" customWidth="1"/>
    <col min="13" max="13" width="8.7109375" style="160" bestFit="1" customWidth="1"/>
    <col min="14" max="14" width="8.8515625" style="191" customWidth="1"/>
    <col min="15" max="15" width="7.8515625" style="191" customWidth="1"/>
    <col min="16" max="16" width="9.00390625" style="190" customWidth="1"/>
    <col min="17" max="17" width="16.8515625" style="190" customWidth="1"/>
    <col min="18" max="16384" width="9.140625" style="41" customWidth="1"/>
  </cols>
  <sheetData>
    <row r="1" spans="1:17" s="121" customFormat="1" ht="18">
      <c r="A1" s="583" t="s">
        <v>319</v>
      </c>
      <c r="B1" s="583"/>
      <c r="C1" s="583"/>
      <c r="D1" s="583"/>
      <c r="E1" s="583"/>
      <c r="F1" s="583"/>
      <c r="G1" s="583"/>
      <c r="H1" s="583"/>
      <c r="I1" s="583"/>
      <c r="J1" s="583"/>
      <c r="K1" s="583"/>
      <c r="L1" s="583"/>
      <c r="M1" s="583"/>
      <c r="N1" s="583"/>
      <c r="O1" s="583"/>
      <c r="P1" s="583"/>
      <c r="Q1" s="583"/>
    </row>
    <row r="2" spans="1:17" ht="16.5">
      <c r="A2" s="122"/>
      <c r="B2" s="123"/>
      <c r="C2" s="124"/>
      <c r="D2" s="124"/>
      <c r="E2" s="124"/>
      <c r="F2" s="124"/>
      <c r="G2" s="124"/>
      <c r="H2" s="125"/>
      <c r="I2" s="126" t="s">
        <v>320</v>
      </c>
      <c r="J2" s="125"/>
      <c r="K2" s="43"/>
      <c r="L2" s="125"/>
      <c r="M2" s="125"/>
      <c r="N2" s="127"/>
      <c r="O2" s="127"/>
      <c r="P2" s="128" t="s">
        <v>29</v>
      </c>
      <c r="Q2" s="129"/>
    </row>
    <row r="3" spans="1:17" s="133" customFormat="1" ht="66">
      <c r="A3" s="130" t="s">
        <v>15</v>
      </c>
      <c r="B3" s="130" t="s">
        <v>66</v>
      </c>
      <c r="C3" s="131" t="s">
        <v>321</v>
      </c>
      <c r="D3" s="131" t="s">
        <v>322</v>
      </c>
      <c r="E3" s="131" t="s">
        <v>323</v>
      </c>
      <c r="F3" s="131" t="s">
        <v>324</v>
      </c>
      <c r="G3" s="131" t="s">
        <v>63</v>
      </c>
      <c r="H3" s="746" t="s">
        <v>39</v>
      </c>
      <c r="I3" s="747"/>
      <c r="J3" s="748"/>
      <c r="K3" s="130" t="s">
        <v>40</v>
      </c>
      <c r="L3" s="131" t="s">
        <v>325</v>
      </c>
      <c r="M3" s="131" t="s">
        <v>255</v>
      </c>
      <c r="N3" s="132" t="s">
        <v>326</v>
      </c>
      <c r="O3" s="132" t="s">
        <v>327</v>
      </c>
      <c r="P3" s="131" t="s">
        <v>41</v>
      </c>
      <c r="Q3" s="130" t="s">
        <v>42</v>
      </c>
    </row>
    <row r="4" spans="1:17" s="135" customFormat="1" ht="16.5">
      <c r="A4" s="134" t="s">
        <v>14</v>
      </c>
      <c r="B4" s="134" t="s">
        <v>20</v>
      </c>
      <c r="C4" s="134" t="s">
        <v>21</v>
      </c>
      <c r="D4" s="134" t="s">
        <v>22</v>
      </c>
      <c r="E4" s="134" t="s">
        <v>23</v>
      </c>
      <c r="F4" s="134" t="s">
        <v>24</v>
      </c>
      <c r="G4" s="134" t="s">
        <v>25</v>
      </c>
      <c r="H4" s="749" t="s">
        <v>26</v>
      </c>
      <c r="I4" s="750"/>
      <c r="J4" s="751"/>
      <c r="K4" s="134" t="s">
        <v>27</v>
      </c>
      <c r="L4" s="134" t="s">
        <v>32</v>
      </c>
      <c r="M4" s="134" t="s">
        <v>33</v>
      </c>
      <c r="N4" s="134" t="s">
        <v>34</v>
      </c>
      <c r="O4" s="134" t="s">
        <v>36</v>
      </c>
      <c r="P4" s="134" t="s">
        <v>37</v>
      </c>
      <c r="Q4" s="134" t="s">
        <v>141</v>
      </c>
    </row>
    <row r="5" spans="1:17" ht="16.5">
      <c r="A5" s="136" t="s">
        <v>328</v>
      </c>
      <c r="B5" s="137"/>
      <c r="C5" s="138"/>
      <c r="D5" s="138"/>
      <c r="E5" s="138"/>
      <c r="F5" s="138"/>
      <c r="G5" s="138"/>
      <c r="H5" s="139"/>
      <c r="I5" s="139"/>
      <c r="J5" s="139"/>
      <c r="K5" s="140"/>
      <c r="L5" s="139"/>
      <c r="M5" s="139"/>
      <c r="N5" s="141"/>
      <c r="O5" s="141"/>
      <c r="P5" s="142"/>
      <c r="Q5" s="142"/>
    </row>
    <row r="6" spans="1:17" ht="21" customHeight="1">
      <c r="A6" s="752" t="s">
        <v>14</v>
      </c>
      <c r="B6" s="753" t="s">
        <v>329</v>
      </c>
      <c r="C6" s="754">
        <v>89.44</v>
      </c>
      <c r="D6" s="754"/>
      <c r="E6" s="754"/>
      <c r="F6" s="754"/>
      <c r="G6" s="754">
        <f>SUM(C6:F10)</f>
        <v>89.44</v>
      </c>
      <c r="H6" s="755" t="s">
        <v>330</v>
      </c>
      <c r="I6" s="139" t="s">
        <v>49</v>
      </c>
      <c r="J6" s="139">
        <v>69.74</v>
      </c>
      <c r="K6" s="140" t="s">
        <v>120</v>
      </c>
      <c r="L6" s="143">
        <f>30+45.85</f>
        <v>75.85</v>
      </c>
      <c r="M6" s="143"/>
      <c r="N6" s="756">
        <v>97.26</v>
      </c>
      <c r="O6" s="756"/>
      <c r="P6" s="743" t="s">
        <v>331</v>
      </c>
      <c r="Q6" s="743" t="str">
        <f>'[1]State Plan'!$L$7</f>
        <v>Finishing work in progress.</v>
      </c>
    </row>
    <row r="7" spans="1:17" ht="21" customHeight="1">
      <c r="A7" s="752"/>
      <c r="B7" s="753"/>
      <c r="C7" s="754"/>
      <c r="D7" s="754"/>
      <c r="E7" s="754"/>
      <c r="F7" s="754"/>
      <c r="G7" s="754"/>
      <c r="H7" s="755"/>
      <c r="I7" s="139" t="s">
        <v>61</v>
      </c>
      <c r="J7" s="139">
        <v>6.97</v>
      </c>
      <c r="K7" s="140" t="s">
        <v>332</v>
      </c>
      <c r="L7" s="143">
        <f>0.5+6.47</f>
        <v>6.97</v>
      </c>
      <c r="M7" s="143"/>
      <c r="N7" s="756"/>
      <c r="O7" s="756"/>
      <c r="P7" s="743"/>
      <c r="Q7" s="743"/>
    </row>
    <row r="8" spans="1:17" ht="21" customHeight="1">
      <c r="A8" s="752"/>
      <c r="B8" s="753"/>
      <c r="C8" s="754"/>
      <c r="D8" s="754"/>
      <c r="E8" s="754"/>
      <c r="F8" s="754"/>
      <c r="G8" s="754"/>
      <c r="H8" s="755"/>
      <c r="I8" s="139" t="s">
        <v>333</v>
      </c>
      <c r="J8" s="139">
        <v>6.97</v>
      </c>
      <c r="K8" s="755" t="s">
        <v>334</v>
      </c>
      <c r="L8" s="757">
        <f>0.5+13.94</f>
        <v>14.44</v>
      </c>
      <c r="M8" s="757"/>
      <c r="N8" s="756"/>
      <c r="O8" s="756"/>
      <c r="P8" s="743"/>
      <c r="Q8" s="743"/>
    </row>
    <row r="9" spans="1:17" ht="21" customHeight="1">
      <c r="A9" s="752"/>
      <c r="B9" s="753"/>
      <c r="C9" s="754"/>
      <c r="D9" s="754"/>
      <c r="E9" s="754"/>
      <c r="F9" s="754"/>
      <c r="G9" s="754"/>
      <c r="H9" s="755"/>
      <c r="I9" s="139" t="s">
        <v>335</v>
      </c>
      <c r="J9" s="139">
        <v>6.97</v>
      </c>
      <c r="K9" s="755"/>
      <c r="L9" s="757"/>
      <c r="M9" s="757"/>
      <c r="N9" s="756"/>
      <c r="O9" s="756"/>
      <c r="P9" s="743"/>
      <c r="Q9" s="743"/>
    </row>
    <row r="10" spans="1:17" ht="21" customHeight="1">
      <c r="A10" s="752"/>
      <c r="B10" s="753"/>
      <c r="C10" s="754"/>
      <c r="D10" s="754"/>
      <c r="E10" s="754"/>
      <c r="F10" s="754"/>
      <c r="G10" s="754"/>
      <c r="H10" s="755"/>
      <c r="I10" s="144" t="s">
        <v>28</v>
      </c>
      <c r="J10" s="144">
        <f>SUM(J6:J9)</f>
        <v>90.64999999999999</v>
      </c>
      <c r="K10" s="140"/>
      <c r="L10" s="145">
        <f>SUM(L6:L9)</f>
        <v>97.25999999999999</v>
      </c>
      <c r="M10" s="145">
        <f>SUM(M6:M9)</f>
        <v>0</v>
      </c>
      <c r="N10" s="146">
        <f>SUM(N6:N9)</f>
        <v>97.26</v>
      </c>
      <c r="O10" s="146">
        <f>SUM(O6:O9)</f>
        <v>0</v>
      </c>
      <c r="P10" s="743"/>
      <c r="Q10" s="743"/>
    </row>
    <row r="11" spans="1:17" ht="16.5" customHeight="1">
      <c r="A11" s="752">
        <v>2</v>
      </c>
      <c r="B11" s="758" t="s">
        <v>336</v>
      </c>
      <c r="C11" s="759">
        <v>57.69</v>
      </c>
      <c r="D11" s="759"/>
      <c r="E11" s="759"/>
      <c r="F11" s="759"/>
      <c r="G11" s="759">
        <f>SUM(C11:F20)</f>
        <v>57.69</v>
      </c>
      <c r="H11" s="761" t="s">
        <v>337</v>
      </c>
      <c r="I11" s="139" t="s">
        <v>49</v>
      </c>
      <c r="J11" s="143">
        <v>23.99</v>
      </c>
      <c r="K11" s="140" t="s">
        <v>120</v>
      </c>
      <c r="L11" s="143">
        <v>26</v>
      </c>
      <c r="M11" s="143"/>
      <c r="N11" s="756">
        <v>34.4</v>
      </c>
      <c r="O11" s="756"/>
      <c r="P11" s="755" t="s">
        <v>338</v>
      </c>
      <c r="Q11" s="755"/>
    </row>
    <row r="12" spans="1:17" ht="16.5">
      <c r="A12" s="752"/>
      <c r="B12" s="758"/>
      <c r="C12" s="759"/>
      <c r="D12" s="759"/>
      <c r="E12" s="759"/>
      <c r="F12" s="759"/>
      <c r="G12" s="759"/>
      <c r="H12" s="761"/>
      <c r="I12" s="139" t="s">
        <v>61</v>
      </c>
      <c r="J12" s="143">
        <v>2.4</v>
      </c>
      <c r="K12" s="140" t="s">
        <v>332</v>
      </c>
      <c r="L12" s="143">
        <v>2.4</v>
      </c>
      <c r="M12" s="143"/>
      <c r="N12" s="756"/>
      <c r="O12" s="756"/>
      <c r="P12" s="755"/>
      <c r="Q12" s="755"/>
    </row>
    <row r="13" spans="1:17" ht="16.5">
      <c r="A13" s="752"/>
      <c r="B13" s="758"/>
      <c r="C13" s="759"/>
      <c r="D13" s="759"/>
      <c r="E13" s="759"/>
      <c r="F13" s="759"/>
      <c r="G13" s="759"/>
      <c r="H13" s="761"/>
      <c r="I13" s="139" t="s">
        <v>333</v>
      </c>
      <c r="J13" s="143">
        <v>2.4</v>
      </c>
      <c r="K13" s="755" t="s">
        <v>334</v>
      </c>
      <c r="L13" s="757">
        <v>6</v>
      </c>
      <c r="M13" s="757"/>
      <c r="N13" s="756"/>
      <c r="O13" s="756"/>
      <c r="P13" s="755"/>
      <c r="Q13" s="755"/>
    </row>
    <row r="14" spans="1:17" ht="16.5">
      <c r="A14" s="752"/>
      <c r="B14" s="758"/>
      <c r="C14" s="759"/>
      <c r="D14" s="759"/>
      <c r="E14" s="759"/>
      <c r="F14" s="759"/>
      <c r="G14" s="759"/>
      <c r="H14" s="761"/>
      <c r="I14" s="139" t="s">
        <v>335</v>
      </c>
      <c r="J14" s="143">
        <v>3.6</v>
      </c>
      <c r="K14" s="755"/>
      <c r="L14" s="757"/>
      <c r="M14" s="757"/>
      <c r="N14" s="756"/>
      <c r="O14" s="756"/>
      <c r="P14" s="755"/>
      <c r="Q14" s="755"/>
    </row>
    <row r="15" spans="1:17" ht="16.5">
      <c r="A15" s="752"/>
      <c r="B15" s="758"/>
      <c r="C15" s="759"/>
      <c r="D15" s="759"/>
      <c r="E15" s="759"/>
      <c r="F15" s="759"/>
      <c r="G15" s="759"/>
      <c r="H15" s="761"/>
      <c r="I15" s="144" t="s">
        <v>28</v>
      </c>
      <c r="J15" s="144">
        <f>SUM(J11:J14)</f>
        <v>32.38999999999999</v>
      </c>
      <c r="K15" s="140"/>
      <c r="L15" s="145">
        <f>SUM(L11:L14)</f>
        <v>34.4</v>
      </c>
      <c r="M15" s="145">
        <f>SUM(M11:M14)</f>
        <v>0</v>
      </c>
      <c r="N15" s="145">
        <f>SUM(N11:N14)</f>
        <v>34.4</v>
      </c>
      <c r="O15" s="145">
        <f>SUM(O11:O14)</f>
        <v>0</v>
      </c>
      <c r="P15" s="755"/>
      <c r="Q15" s="755"/>
    </row>
    <row r="16" spans="1:17" s="201" customFormat="1" ht="16.5">
      <c r="A16" s="752"/>
      <c r="B16" s="760" t="s">
        <v>339</v>
      </c>
      <c r="C16" s="759"/>
      <c r="D16" s="759"/>
      <c r="E16" s="759"/>
      <c r="F16" s="759"/>
      <c r="G16" s="759"/>
      <c r="H16" s="762" t="s">
        <v>340</v>
      </c>
      <c r="I16" s="313" t="s">
        <v>49</v>
      </c>
      <c r="J16" s="313">
        <v>59.73</v>
      </c>
      <c r="K16" s="198" t="s">
        <v>120</v>
      </c>
      <c r="L16" s="314">
        <v>47</v>
      </c>
      <c r="M16" s="314">
        <v>12.73</v>
      </c>
      <c r="N16" s="763">
        <v>55.97</v>
      </c>
      <c r="O16" s="763"/>
      <c r="P16" s="764" t="s">
        <v>341</v>
      </c>
      <c r="Q16" s="745" t="str">
        <f>'[1]State Plan'!$L$8</f>
        <v>2nd floor roof slab cast, 3rd floor roof slab to be casted. Finishing work in progress.</v>
      </c>
    </row>
    <row r="17" spans="1:17" s="201" customFormat="1" ht="16.5">
      <c r="A17" s="752"/>
      <c r="B17" s="760"/>
      <c r="C17" s="759"/>
      <c r="D17" s="759"/>
      <c r="E17" s="759"/>
      <c r="F17" s="759"/>
      <c r="G17" s="759"/>
      <c r="H17" s="762"/>
      <c r="I17" s="313" t="s">
        <v>61</v>
      </c>
      <c r="J17" s="313">
        <v>5.97</v>
      </c>
      <c r="K17" s="198" t="s">
        <v>332</v>
      </c>
      <c r="L17" s="314">
        <v>3</v>
      </c>
      <c r="M17" s="314">
        <v>2.97</v>
      </c>
      <c r="N17" s="763"/>
      <c r="O17" s="763"/>
      <c r="P17" s="764"/>
      <c r="Q17" s="745"/>
    </row>
    <row r="18" spans="1:17" s="201" customFormat="1" ht="16.5">
      <c r="A18" s="752"/>
      <c r="B18" s="760"/>
      <c r="C18" s="759"/>
      <c r="D18" s="759"/>
      <c r="E18" s="759"/>
      <c r="F18" s="759"/>
      <c r="G18" s="759"/>
      <c r="H18" s="762"/>
      <c r="I18" s="313" t="s">
        <v>333</v>
      </c>
      <c r="J18" s="313">
        <v>5.97</v>
      </c>
      <c r="K18" s="764" t="s">
        <v>334</v>
      </c>
      <c r="L18" s="765">
        <v>5.97</v>
      </c>
      <c r="M18" s="765">
        <v>5.97</v>
      </c>
      <c r="N18" s="763"/>
      <c r="O18" s="763"/>
      <c r="P18" s="764"/>
      <c r="Q18" s="745"/>
    </row>
    <row r="19" spans="1:17" s="201" customFormat="1" ht="16.5">
      <c r="A19" s="752"/>
      <c r="B19" s="760"/>
      <c r="C19" s="759"/>
      <c r="D19" s="759"/>
      <c r="E19" s="759"/>
      <c r="F19" s="759"/>
      <c r="G19" s="759"/>
      <c r="H19" s="762"/>
      <c r="I19" s="313" t="s">
        <v>335</v>
      </c>
      <c r="J19" s="313">
        <v>5.97</v>
      </c>
      <c r="K19" s="764"/>
      <c r="L19" s="765"/>
      <c r="M19" s="765"/>
      <c r="N19" s="763"/>
      <c r="O19" s="763"/>
      <c r="P19" s="764"/>
      <c r="Q19" s="745"/>
    </row>
    <row r="20" spans="1:17" s="201" customFormat="1" ht="16.5">
      <c r="A20" s="752"/>
      <c r="B20" s="760"/>
      <c r="C20" s="759"/>
      <c r="D20" s="759"/>
      <c r="E20" s="759"/>
      <c r="F20" s="759"/>
      <c r="G20" s="759"/>
      <c r="H20" s="762"/>
      <c r="I20" s="196" t="s">
        <v>28</v>
      </c>
      <c r="J20" s="196">
        <f>SUM(J16:J19)</f>
        <v>77.64</v>
      </c>
      <c r="K20" s="198"/>
      <c r="L20" s="197">
        <f>SUM(L16:L19)</f>
        <v>55.97</v>
      </c>
      <c r="M20" s="197">
        <f>SUM(M16:M19)</f>
        <v>21.67</v>
      </c>
      <c r="N20" s="197">
        <f>SUM(N16:N19)</f>
        <v>55.97</v>
      </c>
      <c r="O20" s="197">
        <f>SUM(O16:O19)</f>
        <v>0</v>
      </c>
      <c r="P20" s="764"/>
      <c r="Q20" s="745"/>
    </row>
    <row r="21" spans="1:17" s="201" customFormat="1" ht="16.5">
      <c r="A21" s="766">
        <v>3</v>
      </c>
      <c r="B21" s="767" t="s">
        <v>342</v>
      </c>
      <c r="C21" s="768">
        <v>83.47</v>
      </c>
      <c r="D21" s="768"/>
      <c r="E21" s="768"/>
      <c r="F21" s="768"/>
      <c r="G21" s="768">
        <f>SUM(C21:F25)</f>
        <v>83.47</v>
      </c>
      <c r="H21" s="764" t="s">
        <v>343</v>
      </c>
      <c r="I21" s="200" t="s">
        <v>49</v>
      </c>
      <c r="J21" s="315">
        <v>41.05</v>
      </c>
      <c r="K21" s="316" t="s">
        <v>120</v>
      </c>
      <c r="L21" s="314">
        <v>16.46</v>
      </c>
      <c r="M21" s="314">
        <v>24.59</v>
      </c>
      <c r="N21" s="763">
        <v>25.9</v>
      </c>
      <c r="O21" s="763"/>
      <c r="P21" s="745" t="s">
        <v>331</v>
      </c>
      <c r="Q21" s="745"/>
    </row>
    <row r="22" spans="1:17" s="201" customFormat="1" ht="16.5">
      <c r="A22" s="766"/>
      <c r="B22" s="760"/>
      <c r="C22" s="768"/>
      <c r="D22" s="768"/>
      <c r="E22" s="768"/>
      <c r="F22" s="768"/>
      <c r="G22" s="768"/>
      <c r="H22" s="762"/>
      <c r="I22" s="313" t="s">
        <v>61</v>
      </c>
      <c r="J22" s="314">
        <v>4.1</v>
      </c>
      <c r="K22" s="198" t="s">
        <v>332</v>
      </c>
      <c r="L22" s="314">
        <v>0.18</v>
      </c>
      <c r="M22" s="314">
        <v>3.92</v>
      </c>
      <c r="N22" s="763"/>
      <c r="O22" s="763"/>
      <c r="P22" s="745"/>
      <c r="Q22" s="745"/>
    </row>
    <row r="23" spans="1:17" s="201" customFormat="1" ht="16.5">
      <c r="A23" s="766"/>
      <c r="B23" s="760"/>
      <c r="C23" s="768"/>
      <c r="D23" s="768"/>
      <c r="E23" s="768"/>
      <c r="F23" s="768"/>
      <c r="G23" s="768"/>
      <c r="H23" s="762"/>
      <c r="I23" s="313" t="s">
        <v>333</v>
      </c>
      <c r="J23" s="314">
        <v>4.1</v>
      </c>
      <c r="K23" s="764" t="s">
        <v>334</v>
      </c>
      <c r="L23" s="765">
        <v>9.26</v>
      </c>
      <c r="M23" s="763">
        <v>1</v>
      </c>
      <c r="N23" s="763"/>
      <c r="O23" s="763"/>
      <c r="P23" s="745"/>
      <c r="Q23" s="745"/>
    </row>
    <row r="24" spans="1:17" s="201" customFormat="1" ht="16.5">
      <c r="A24" s="766"/>
      <c r="B24" s="760"/>
      <c r="C24" s="768"/>
      <c r="D24" s="768"/>
      <c r="E24" s="768"/>
      <c r="F24" s="768"/>
      <c r="G24" s="768"/>
      <c r="H24" s="762"/>
      <c r="I24" s="313" t="s">
        <v>335</v>
      </c>
      <c r="J24" s="314">
        <v>6.16</v>
      </c>
      <c r="K24" s="764"/>
      <c r="L24" s="765"/>
      <c r="M24" s="763"/>
      <c r="N24" s="763"/>
      <c r="O24" s="763"/>
      <c r="P24" s="745"/>
      <c r="Q24" s="745"/>
    </row>
    <row r="25" spans="1:17" s="201" customFormat="1" ht="16.5">
      <c r="A25" s="766"/>
      <c r="B25" s="760"/>
      <c r="C25" s="768"/>
      <c r="D25" s="768"/>
      <c r="E25" s="768"/>
      <c r="F25" s="768"/>
      <c r="G25" s="768"/>
      <c r="H25" s="762"/>
      <c r="I25" s="196" t="s">
        <v>28</v>
      </c>
      <c r="J25" s="197">
        <f>SUM(J21:J24)</f>
        <v>55.41</v>
      </c>
      <c r="K25" s="198"/>
      <c r="L25" s="197">
        <f>SUM(L21:L24)</f>
        <v>25.9</v>
      </c>
      <c r="M25" s="197">
        <f>SUM(M21:M24)</f>
        <v>29.509999999999998</v>
      </c>
      <c r="N25" s="199">
        <f>SUM(N21:N24)</f>
        <v>25.9</v>
      </c>
      <c r="O25" s="199">
        <f>SUM(O21:O24)</f>
        <v>0</v>
      </c>
      <c r="P25" s="745"/>
      <c r="Q25" s="745"/>
    </row>
    <row r="26" spans="1:17" s="201" customFormat="1" ht="16.5">
      <c r="A26" s="766"/>
      <c r="B26" s="767" t="s">
        <v>342</v>
      </c>
      <c r="C26" s="768"/>
      <c r="D26" s="768"/>
      <c r="E26" s="768"/>
      <c r="F26" s="768"/>
      <c r="G26" s="768">
        <f>SUM(C26:F30)</f>
        <v>0</v>
      </c>
      <c r="H26" s="764" t="s">
        <v>344</v>
      </c>
      <c r="I26" s="313" t="s">
        <v>49</v>
      </c>
      <c r="J26" s="314">
        <v>155.57</v>
      </c>
      <c r="K26" s="198" t="s">
        <v>120</v>
      </c>
      <c r="L26" s="314">
        <v>60</v>
      </c>
      <c r="M26" s="314">
        <v>43.96</v>
      </c>
      <c r="N26" s="763">
        <v>68.78</v>
      </c>
      <c r="O26" s="763"/>
      <c r="P26" s="745" t="s">
        <v>331</v>
      </c>
      <c r="Q26" s="745" t="str">
        <f>'[1]State Plan'!$L$9</f>
        <v>Finishing work in progress.</v>
      </c>
    </row>
    <row r="27" spans="1:17" s="201" customFormat="1" ht="16.5">
      <c r="A27" s="766"/>
      <c r="B27" s="760"/>
      <c r="C27" s="768"/>
      <c r="D27" s="768"/>
      <c r="E27" s="768"/>
      <c r="F27" s="768"/>
      <c r="G27" s="768"/>
      <c r="H27" s="762"/>
      <c r="I27" s="313" t="s">
        <v>61</v>
      </c>
      <c r="J27" s="314">
        <v>15.56</v>
      </c>
      <c r="K27" s="198" t="s">
        <v>332</v>
      </c>
      <c r="L27" s="314"/>
      <c r="M27" s="314">
        <v>5</v>
      </c>
      <c r="N27" s="763"/>
      <c r="O27" s="763"/>
      <c r="P27" s="745"/>
      <c r="Q27" s="745"/>
    </row>
    <row r="28" spans="1:17" s="201" customFormat="1" ht="16.5">
      <c r="A28" s="766"/>
      <c r="B28" s="760"/>
      <c r="C28" s="768"/>
      <c r="D28" s="768"/>
      <c r="E28" s="768"/>
      <c r="F28" s="768"/>
      <c r="G28" s="768"/>
      <c r="H28" s="762"/>
      <c r="I28" s="313" t="s">
        <v>333</v>
      </c>
      <c r="J28" s="314">
        <v>15.56</v>
      </c>
      <c r="K28" s="764" t="s">
        <v>334</v>
      </c>
      <c r="L28" s="765">
        <v>8.78</v>
      </c>
      <c r="M28" s="763">
        <v>5</v>
      </c>
      <c r="N28" s="763"/>
      <c r="O28" s="763"/>
      <c r="P28" s="745"/>
      <c r="Q28" s="745"/>
    </row>
    <row r="29" spans="1:17" s="201" customFormat="1" ht="16.5">
      <c r="A29" s="766"/>
      <c r="B29" s="760"/>
      <c r="C29" s="768"/>
      <c r="D29" s="768"/>
      <c r="E29" s="768"/>
      <c r="F29" s="768"/>
      <c r="G29" s="768"/>
      <c r="H29" s="762"/>
      <c r="I29" s="313" t="s">
        <v>335</v>
      </c>
      <c r="J29" s="314">
        <v>15.56</v>
      </c>
      <c r="K29" s="764"/>
      <c r="L29" s="765"/>
      <c r="M29" s="763"/>
      <c r="N29" s="763"/>
      <c r="O29" s="763"/>
      <c r="P29" s="745"/>
      <c r="Q29" s="745"/>
    </row>
    <row r="30" spans="1:17" s="201" customFormat="1" ht="16.5">
      <c r="A30" s="766"/>
      <c r="B30" s="760"/>
      <c r="C30" s="768"/>
      <c r="D30" s="768"/>
      <c r="E30" s="768"/>
      <c r="F30" s="768"/>
      <c r="G30" s="768"/>
      <c r="H30" s="762"/>
      <c r="I30" s="196" t="s">
        <v>28</v>
      </c>
      <c r="J30" s="197">
        <f>SUM(J26:J29)</f>
        <v>202.25</v>
      </c>
      <c r="K30" s="198"/>
      <c r="L30" s="197">
        <f>SUM(L26:L29)</f>
        <v>68.78</v>
      </c>
      <c r="M30" s="197">
        <f>SUM(M26:M29)</f>
        <v>53.96</v>
      </c>
      <c r="N30" s="197">
        <f>SUM(N26:N29)</f>
        <v>68.78</v>
      </c>
      <c r="O30" s="197">
        <f>SUM(O26:O29)</f>
        <v>0</v>
      </c>
      <c r="P30" s="745"/>
      <c r="Q30" s="745"/>
    </row>
    <row r="31" spans="1:17" s="201" customFormat="1" ht="16.5">
      <c r="A31" s="769" t="s">
        <v>22</v>
      </c>
      <c r="B31" s="760" t="s">
        <v>345</v>
      </c>
      <c r="C31" s="768">
        <v>87.35</v>
      </c>
      <c r="D31" s="768"/>
      <c r="E31" s="768"/>
      <c r="F31" s="768"/>
      <c r="G31" s="768">
        <f>SUM(C31:F35)</f>
        <v>87.35</v>
      </c>
      <c r="H31" s="762" t="s">
        <v>346</v>
      </c>
      <c r="I31" s="313" t="s">
        <v>49</v>
      </c>
      <c r="J31" s="313">
        <v>164.86</v>
      </c>
      <c r="K31" s="198" t="s">
        <v>120</v>
      </c>
      <c r="L31" s="314">
        <f>25+130</f>
        <v>155</v>
      </c>
      <c r="M31" s="314">
        <v>9.86</v>
      </c>
      <c r="N31" s="763">
        <v>188</v>
      </c>
      <c r="O31" s="763"/>
      <c r="P31" s="745" t="s">
        <v>331</v>
      </c>
      <c r="Q31" s="745" t="str">
        <f>'[1]State Plan'!$L$10</f>
        <v>Finishing work in progress.</v>
      </c>
    </row>
    <row r="32" spans="1:17" s="201" customFormat="1" ht="16.5">
      <c r="A32" s="769"/>
      <c r="B32" s="760"/>
      <c r="C32" s="768"/>
      <c r="D32" s="768"/>
      <c r="E32" s="768"/>
      <c r="F32" s="768"/>
      <c r="G32" s="768"/>
      <c r="H32" s="762"/>
      <c r="I32" s="313" t="s">
        <v>61</v>
      </c>
      <c r="J32" s="313">
        <v>13.64</v>
      </c>
      <c r="K32" s="198" t="s">
        <v>332</v>
      </c>
      <c r="L32" s="314">
        <v>8</v>
      </c>
      <c r="M32" s="314">
        <v>5.64</v>
      </c>
      <c r="N32" s="763"/>
      <c r="O32" s="763"/>
      <c r="P32" s="745"/>
      <c r="Q32" s="745"/>
    </row>
    <row r="33" spans="1:17" s="201" customFormat="1" ht="16.5">
      <c r="A33" s="769"/>
      <c r="B33" s="760"/>
      <c r="C33" s="768"/>
      <c r="D33" s="768"/>
      <c r="E33" s="768"/>
      <c r="F33" s="768"/>
      <c r="G33" s="768"/>
      <c r="H33" s="762"/>
      <c r="I33" s="313" t="s">
        <v>333</v>
      </c>
      <c r="J33" s="313">
        <v>13.54</v>
      </c>
      <c r="K33" s="764" t="s">
        <v>334</v>
      </c>
      <c r="L33" s="765">
        <v>25</v>
      </c>
      <c r="M33" s="765">
        <v>8.85</v>
      </c>
      <c r="N33" s="763"/>
      <c r="O33" s="763"/>
      <c r="P33" s="745"/>
      <c r="Q33" s="745"/>
    </row>
    <row r="34" spans="1:17" s="201" customFormat="1" ht="16.5">
      <c r="A34" s="769"/>
      <c r="B34" s="760"/>
      <c r="C34" s="768"/>
      <c r="D34" s="768"/>
      <c r="E34" s="768"/>
      <c r="F34" s="768"/>
      <c r="G34" s="768"/>
      <c r="H34" s="762"/>
      <c r="I34" s="313" t="s">
        <v>335</v>
      </c>
      <c r="J34" s="313">
        <v>20.31</v>
      </c>
      <c r="K34" s="764"/>
      <c r="L34" s="765"/>
      <c r="M34" s="765"/>
      <c r="N34" s="763"/>
      <c r="O34" s="763"/>
      <c r="P34" s="745"/>
      <c r="Q34" s="745"/>
    </row>
    <row r="35" spans="1:17" s="201" customFormat="1" ht="16.5">
      <c r="A35" s="769"/>
      <c r="B35" s="760"/>
      <c r="C35" s="768"/>
      <c r="D35" s="768"/>
      <c r="E35" s="768"/>
      <c r="F35" s="768"/>
      <c r="G35" s="768"/>
      <c r="H35" s="762"/>
      <c r="I35" s="196" t="s">
        <v>28</v>
      </c>
      <c r="J35" s="196">
        <f>SUM(J31:J34)</f>
        <v>212.35</v>
      </c>
      <c r="K35" s="198"/>
      <c r="L35" s="197">
        <f>SUM(L31:L34)</f>
        <v>188</v>
      </c>
      <c r="M35" s="197">
        <f>SUM(M31:M34)</f>
        <v>24.35</v>
      </c>
      <c r="N35" s="199">
        <f>SUM(N31:N34)</f>
        <v>188</v>
      </c>
      <c r="O35" s="199">
        <f>SUM(O31:O34)</f>
        <v>0</v>
      </c>
      <c r="P35" s="745"/>
      <c r="Q35" s="745"/>
    </row>
    <row r="36" spans="1:17" ht="25.5" customHeight="1">
      <c r="A36" s="752">
        <v>5</v>
      </c>
      <c r="B36" s="753" t="s">
        <v>347</v>
      </c>
      <c r="C36" s="759">
        <v>35</v>
      </c>
      <c r="D36" s="759"/>
      <c r="E36" s="759"/>
      <c r="F36" s="759"/>
      <c r="G36" s="759">
        <f>SUM(C36:F37)</f>
        <v>35</v>
      </c>
      <c r="H36" s="761"/>
      <c r="I36" s="142" t="s">
        <v>49</v>
      </c>
      <c r="J36" s="147"/>
      <c r="K36" s="148" t="s">
        <v>120</v>
      </c>
      <c r="L36" s="143"/>
      <c r="M36" s="143"/>
      <c r="N36" s="141"/>
      <c r="O36" s="141"/>
      <c r="P36" s="743"/>
      <c r="Q36" s="190" t="s">
        <v>833</v>
      </c>
    </row>
    <row r="37" spans="1:17" ht="44.25" customHeight="1">
      <c r="A37" s="752"/>
      <c r="B37" s="758"/>
      <c r="C37" s="759"/>
      <c r="D37" s="759"/>
      <c r="E37" s="759"/>
      <c r="F37" s="759"/>
      <c r="G37" s="759"/>
      <c r="H37" s="761"/>
      <c r="I37" s="144" t="s">
        <v>28</v>
      </c>
      <c r="J37" s="145">
        <f>SUM(J36:J36)</f>
        <v>0</v>
      </c>
      <c r="K37" s="140"/>
      <c r="L37" s="145">
        <f>SUM(L36:L36)</f>
        <v>0</v>
      </c>
      <c r="M37" s="145">
        <f>SUM(M36:M36)</f>
        <v>0</v>
      </c>
      <c r="N37" s="146">
        <f>SUM(N36:N36)</f>
        <v>0</v>
      </c>
      <c r="O37" s="146">
        <f>SUM(O36:O36)</f>
        <v>0</v>
      </c>
      <c r="P37" s="743"/>
      <c r="Q37" s="414" t="str">
        <f>'[1]State Plan'!$L$11</f>
        <v>Estimate under preparation</v>
      </c>
    </row>
    <row r="38" spans="1:17" s="201" customFormat="1" ht="16.5">
      <c r="A38" s="192"/>
      <c r="B38" s="193" t="s">
        <v>348</v>
      </c>
      <c r="C38" s="194"/>
      <c r="D38" s="194"/>
      <c r="E38" s="194"/>
      <c r="F38" s="194"/>
      <c r="G38" s="194"/>
      <c r="H38" s="195"/>
      <c r="I38" s="196"/>
      <c r="J38" s="197"/>
      <c r="K38" s="198"/>
      <c r="L38" s="197"/>
      <c r="M38" s="197"/>
      <c r="N38" s="199"/>
      <c r="O38" s="199"/>
      <c r="P38" s="200"/>
      <c r="Q38" s="200"/>
    </row>
    <row r="39" spans="1:17" ht="22.5" customHeight="1">
      <c r="A39" s="752">
        <v>6</v>
      </c>
      <c r="B39" s="770" t="s">
        <v>349</v>
      </c>
      <c r="C39" s="772">
        <v>100</v>
      </c>
      <c r="D39" s="759"/>
      <c r="E39" s="759"/>
      <c r="F39" s="759"/>
      <c r="G39" s="759">
        <f>SUM(C39:F40)</f>
        <v>100</v>
      </c>
      <c r="H39" s="761"/>
      <c r="I39" s="142" t="s">
        <v>49</v>
      </c>
      <c r="J39" s="147"/>
      <c r="K39" s="148" t="s">
        <v>120</v>
      </c>
      <c r="L39" s="143"/>
      <c r="M39" s="143"/>
      <c r="N39" s="141"/>
      <c r="O39" s="141"/>
      <c r="P39" s="743"/>
      <c r="Q39" s="190" t="s">
        <v>833</v>
      </c>
    </row>
    <row r="40" spans="1:17" s="201" customFormat="1" ht="49.5">
      <c r="A40" s="752"/>
      <c r="B40" s="771"/>
      <c r="C40" s="772"/>
      <c r="D40" s="759"/>
      <c r="E40" s="759"/>
      <c r="F40" s="759"/>
      <c r="G40" s="759"/>
      <c r="H40" s="761"/>
      <c r="I40" s="144" t="s">
        <v>28</v>
      </c>
      <c r="J40" s="145">
        <f>SUM(J39:J39)</f>
        <v>0</v>
      </c>
      <c r="K40" s="140"/>
      <c r="L40" s="145">
        <f>SUM(L39:L39)</f>
        <v>0</v>
      </c>
      <c r="M40" s="145">
        <f>SUM(M39:M39)</f>
        <v>0</v>
      </c>
      <c r="N40" s="146">
        <f>SUM(N39:N39)</f>
        <v>0</v>
      </c>
      <c r="O40" s="146">
        <f>SUM(O39:O39)</f>
        <v>0</v>
      </c>
      <c r="P40" s="743"/>
      <c r="Q40" s="414" t="str">
        <f>'[1]State Plan'!$L$13</f>
        <v>Principal to give the details scope of the work.</v>
      </c>
    </row>
    <row r="41" spans="1:17" ht="19.5" customHeight="1">
      <c r="A41" s="752">
        <v>7</v>
      </c>
      <c r="B41" s="753" t="s">
        <v>350</v>
      </c>
      <c r="C41" s="772">
        <v>40</v>
      </c>
      <c r="D41" s="759"/>
      <c r="E41" s="759"/>
      <c r="F41" s="759"/>
      <c r="G41" s="759">
        <f>SUM(C41:F42)</f>
        <v>40</v>
      </c>
      <c r="H41" s="761"/>
      <c r="I41" s="142" t="s">
        <v>49</v>
      </c>
      <c r="J41" s="147"/>
      <c r="K41" s="148" t="s">
        <v>120</v>
      </c>
      <c r="L41" s="143"/>
      <c r="M41" s="143"/>
      <c r="N41" s="141"/>
      <c r="O41" s="141"/>
      <c r="P41" s="743"/>
      <c r="Q41" s="190" t="s">
        <v>833</v>
      </c>
    </row>
    <row r="42" spans="1:17" ht="66">
      <c r="A42" s="752"/>
      <c r="B42" s="758"/>
      <c r="C42" s="772"/>
      <c r="D42" s="759"/>
      <c r="E42" s="759"/>
      <c r="F42" s="759"/>
      <c r="G42" s="759"/>
      <c r="H42" s="761"/>
      <c r="I42" s="144" t="s">
        <v>28</v>
      </c>
      <c r="J42" s="145">
        <f>SUM(J41:J41)</f>
        <v>0</v>
      </c>
      <c r="K42" s="140"/>
      <c r="L42" s="145">
        <f>SUM(L41:L41)</f>
        <v>0</v>
      </c>
      <c r="M42" s="145">
        <f>SUM(M41:M41)</f>
        <v>0</v>
      </c>
      <c r="N42" s="146">
        <f>SUM(N41:N41)</f>
        <v>0</v>
      </c>
      <c r="O42" s="146">
        <f>SUM(O41:O41)</f>
        <v>0</v>
      </c>
      <c r="P42" s="743"/>
      <c r="Q42" s="414" t="str">
        <f>'[1]State Plan'!$L$14</f>
        <v>CA addressed for supply of architectural drawing.</v>
      </c>
    </row>
    <row r="43" spans="1:17" ht="15.75" customHeight="1">
      <c r="A43" s="752">
        <v>8</v>
      </c>
      <c r="B43" s="770" t="s">
        <v>351</v>
      </c>
      <c r="C43" s="772">
        <v>25</v>
      </c>
      <c r="D43" s="759"/>
      <c r="E43" s="759"/>
      <c r="F43" s="759"/>
      <c r="G43" s="759">
        <f>SUM(C43:F44)</f>
        <v>25</v>
      </c>
      <c r="H43" s="761"/>
      <c r="I43" s="142" t="s">
        <v>49</v>
      </c>
      <c r="J43" s="147"/>
      <c r="K43" s="148" t="s">
        <v>120</v>
      </c>
      <c r="L43" s="143"/>
      <c r="M43" s="143"/>
      <c r="N43" s="141"/>
      <c r="O43" s="141"/>
      <c r="P43" s="743"/>
      <c r="Q43" s="190" t="s">
        <v>833</v>
      </c>
    </row>
    <row r="44" spans="1:17" ht="66">
      <c r="A44" s="752"/>
      <c r="B44" s="771"/>
      <c r="C44" s="772"/>
      <c r="D44" s="759"/>
      <c r="E44" s="759"/>
      <c r="F44" s="759"/>
      <c r="G44" s="759"/>
      <c r="H44" s="761"/>
      <c r="I44" s="144" t="s">
        <v>28</v>
      </c>
      <c r="J44" s="145">
        <f>SUM(J43:J43)</f>
        <v>0</v>
      </c>
      <c r="K44" s="140"/>
      <c r="L44" s="145">
        <f>SUM(L43:L43)</f>
        <v>0</v>
      </c>
      <c r="M44" s="145">
        <f>SUM(M43:M43)</f>
        <v>0</v>
      </c>
      <c r="N44" s="146">
        <f>SUM(N43:N43)</f>
        <v>0</v>
      </c>
      <c r="O44" s="146">
        <f>SUM(O43:O43)</f>
        <v>0</v>
      </c>
      <c r="P44" s="743"/>
      <c r="Q44" s="414" t="str">
        <f>'[1]State Plan'!$L$15</f>
        <v>CA addressed for supply of architectural drawing.</v>
      </c>
    </row>
    <row r="45" spans="1:17" s="201" customFormat="1" ht="16.5">
      <c r="A45" s="192"/>
      <c r="B45" s="193" t="s">
        <v>352</v>
      </c>
      <c r="C45" s="194"/>
      <c r="D45" s="194"/>
      <c r="E45" s="194"/>
      <c r="F45" s="194"/>
      <c r="G45" s="194"/>
      <c r="H45" s="195"/>
      <c r="I45" s="196"/>
      <c r="J45" s="197"/>
      <c r="K45" s="198"/>
      <c r="L45" s="197"/>
      <c r="M45" s="197"/>
      <c r="N45" s="199"/>
      <c r="O45" s="199"/>
      <c r="P45" s="200"/>
      <c r="Q45" s="200"/>
    </row>
    <row r="46" spans="1:17" s="201" customFormat="1" ht="20.25" customHeight="1">
      <c r="A46" s="769">
        <v>9</v>
      </c>
      <c r="B46" s="767" t="s">
        <v>353</v>
      </c>
      <c r="C46" s="768">
        <v>40</v>
      </c>
      <c r="D46" s="768"/>
      <c r="E46" s="768"/>
      <c r="F46" s="768"/>
      <c r="G46" s="768">
        <f>SUM(C46:F49)</f>
        <v>40</v>
      </c>
      <c r="H46" s="764" t="s">
        <v>695</v>
      </c>
      <c r="I46" s="200" t="s">
        <v>49</v>
      </c>
      <c r="J46" s="315">
        <v>142.53</v>
      </c>
      <c r="K46" s="316" t="s">
        <v>120</v>
      </c>
      <c r="L46" s="314"/>
      <c r="M46" s="314">
        <v>40</v>
      </c>
      <c r="N46" s="317"/>
      <c r="O46" s="317"/>
      <c r="P46" s="745"/>
      <c r="Q46" s="201" t="s">
        <v>833</v>
      </c>
    </row>
    <row r="47" spans="1:17" s="201" customFormat="1" ht="20.25" customHeight="1">
      <c r="A47" s="769"/>
      <c r="B47" s="767"/>
      <c r="C47" s="768"/>
      <c r="D47" s="768"/>
      <c r="E47" s="768"/>
      <c r="F47" s="768"/>
      <c r="G47" s="768"/>
      <c r="H47" s="762"/>
      <c r="I47" s="200" t="s">
        <v>61</v>
      </c>
      <c r="J47" s="315">
        <v>21.17</v>
      </c>
      <c r="K47" s="316" t="s">
        <v>51</v>
      </c>
      <c r="L47" s="314"/>
      <c r="M47" s="314"/>
      <c r="N47" s="317"/>
      <c r="O47" s="317"/>
      <c r="P47" s="745"/>
      <c r="Q47" s="739" t="str">
        <f>'[1]State Plan'!$L$17</f>
        <v>Estimate submitted to DMET.</v>
      </c>
    </row>
    <row r="48" spans="1:17" s="201" customFormat="1" ht="20.25" customHeight="1">
      <c r="A48" s="769"/>
      <c r="B48" s="767"/>
      <c r="C48" s="768"/>
      <c r="D48" s="768"/>
      <c r="E48" s="768"/>
      <c r="F48" s="768"/>
      <c r="G48" s="768"/>
      <c r="H48" s="762"/>
      <c r="I48" s="200" t="s">
        <v>62</v>
      </c>
      <c r="J48" s="315">
        <v>14.11</v>
      </c>
      <c r="K48" s="316" t="s">
        <v>52</v>
      </c>
      <c r="L48" s="314"/>
      <c r="M48" s="314"/>
      <c r="N48" s="317"/>
      <c r="O48" s="317"/>
      <c r="P48" s="745"/>
      <c r="Q48" s="740"/>
    </row>
    <row r="49" spans="1:17" s="201" customFormat="1" ht="20.25" customHeight="1">
      <c r="A49" s="769"/>
      <c r="B49" s="760"/>
      <c r="C49" s="768"/>
      <c r="D49" s="768"/>
      <c r="E49" s="768"/>
      <c r="F49" s="768"/>
      <c r="G49" s="768"/>
      <c r="H49" s="762"/>
      <c r="I49" s="196" t="s">
        <v>28</v>
      </c>
      <c r="J49" s="197">
        <f>SUM(J46:J48)</f>
        <v>177.81</v>
      </c>
      <c r="K49" s="198"/>
      <c r="L49" s="197">
        <f>SUM(L46:L46)</f>
        <v>0</v>
      </c>
      <c r="M49" s="197">
        <f>SUM(M46:M46)</f>
        <v>40</v>
      </c>
      <c r="N49" s="199">
        <f>SUM(N46:N46)</f>
        <v>0</v>
      </c>
      <c r="O49" s="199">
        <f>SUM(O46:O46)</f>
        <v>0</v>
      </c>
      <c r="P49" s="745"/>
      <c r="Q49" s="741"/>
    </row>
    <row r="50" spans="1:17" s="201" customFormat="1" ht="17.25" customHeight="1">
      <c r="A50" s="769">
        <v>10</v>
      </c>
      <c r="B50" s="767" t="s">
        <v>354</v>
      </c>
      <c r="C50" s="768">
        <v>40</v>
      </c>
      <c r="D50" s="768"/>
      <c r="E50" s="768"/>
      <c r="F50" s="768"/>
      <c r="G50" s="768">
        <f>SUM(C50:F53)</f>
        <v>40</v>
      </c>
      <c r="H50" s="764" t="s">
        <v>696</v>
      </c>
      <c r="I50" s="200" t="s">
        <v>49</v>
      </c>
      <c r="J50" s="315">
        <v>42.35</v>
      </c>
      <c r="K50" s="316" t="s">
        <v>120</v>
      </c>
      <c r="L50" s="314"/>
      <c r="M50" s="314">
        <v>40</v>
      </c>
      <c r="N50" s="317"/>
      <c r="O50" s="317"/>
      <c r="P50" s="745"/>
      <c r="Q50" s="201" t="s">
        <v>833</v>
      </c>
    </row>
    <row r="51" spans="1:17" s="201" customFormat="1" ht="21.75" customHeight="1">
      <c r="A51" s="769"/>
      <c r="B51" s="767"/>
      <c r="C51" s="768"/>
      <c r="D51" s="768"/>
      <c r="E51" s="768"/>
      <c r="F51" s="768"/>
      <c r="G51" s="768"/>
      <c r="H51" s="762"/>
      <c r="I51" s="200" t="s">
        <v>61</v>
      </c>
      <c r="J51" s="315">
        <v>6.28</v>
      </c>
      <c r="K51" s="316" t="s">
        <v>51</v>
      </c>
      <c r="L51" s="314"/>
      <c r="M51" s="314"/>
      <c r="N51" s="317"/>
      <c r="O51" s="317"/>
      <c r="P51" s="745"/>
      <c r="Q51" s="739" t="str">
        <f>'[1]State Plan'!$L$18</f>
        <v>Estimate submitted to DMET.</v>
      </c>
    </row>
    <row r="52" spans="1:17" s="201" customFormat="1" ht="21.75" customHeight="1">
      <c r="A52" s="769"/>
      <c r="B52" s="767"/>
      <c r="C52" s="768"/>
      <c r="D52" s="768"/>
      <c r="E52" s="768"/>
      <c r="F52" s="768"/>
      <c r="G52" s="768"/>
      <c r="H52" s="762"/>
      <c r="I52" s="200" t="s">
        <v>62</v>
      </c>
      <c r="J52" s="315">
        <v>4.2</v>
      </c>
      <c r="K52" s="316" t="s">
        <v>52</v>
      </c>
      <c r="L52" s="314"/>
      <c r="M52" s="314"/>
      <c r="N52" s="317"/>
      <c r="O52" s="317"/>
      <c r="P52" s="745"/>
      <c r="Q52" s="740"/>
    </row>
    <row r="53" spans="1:17" s="201" customFormat="1" ht="21.75" customHeight="1">
      <c r="A53" s="769"/>
      <c r="B53" s="760"/>
      <c r="C53" s="768"/>
      <c r="D53" s="768"/>
      <c r="E53" s="768"/>
      <c r="F53" s="768"/>
      <c r="G53" s="768"/>
      <c r="H53" s="762"/>
      <c r="I53" s="196" t="s">
        <v>28</v>
      </c>
      <c r="J53" s="197">
        <f>SUM(J50:J52)</f>
        <v>52.830000000000005</v>
      </c>
      <c r="K53" s="198"/>
      <c r="L53" s="197">
        <f>SUM(L50:L50)</f>
        <v>0</v>
      </c>
      <c r="M53" s="197">
        <f>SUM(M50:M50)</f>
        <v>40</v>
      </c>
      <c r="N53" s="199">
        <f>SUM(N50:N50)</f>
        <v>0</v>
      </c>
      <c r="O53" s="199">
        <f>SUM(O50:O50)</f>
        <v>0</v>
      </c>
      <c r="P53" s="745"/>
      <c r="Q53" s="741"/>
    </row>
    <row r="54" spans="1:17" ht="18.75" customHeight="1">
      <c r="A54" s="752">
        <v>11</v>
      </c>
      <c r="B54" s="753" t="s">
        <v>355</v>
      </c>
      <c r="C54" s="772">
        <v>35</v>
      </c>
      <c r="D54" s="759"/>
      <c r="E54" s="759"/>
      <c r="F54" s="759"/>
      <c r="G54" s="759">
        <f>SUM(C54:F55)</f>
        <v>35</v>
      </c>
      <c r="H54" s="761"/>
      <c r="I54" s="142" t="s">
        <v>49</v>
      </c>
      <c r="J54" s="147"/>
      <c r="K54" s="148" t="s">
        <v>120</v>
      </c>
      <c r="L54" s="143"/>
      <c r="M54" s="143"/>
      <c r="N54" s="141"/>
      <c r="O54" s="141"/>
      <c r="P54" s="743"/>
      <c r="Q54" s="190" t="s">
        <v>833</v>
      </c>
    </row>
    <row r="55" spans="1:17" ht="49.5">
      <c r="A55" s="752"/>
      <c r="B55" s="758"/>
      <c r="C55" s="772"/>
      <c r="D55" s="759"/>
      <c r="E55" s="759"/>
      <c r="F55" s="759"/>
      <c r="G55" s="759"/>
      <c r="H55" s="761"/>
      <c r="I55" s="144" t="s">
        <v>28</v>
      </c>
      <c r="J55" s="145">
        <f>SUM(J54:J54)</f>
        <v>0</v>
      </c>
      <c r="K55" s="140"/>
      <c r="L55" s="145">
        <f>SUM(L54:L54)</f>
        <v>0</v>
      </c>
      <c r="M55" s="145">
        <f>SUM(M54:M54)</f>
        <v>0</v>
      </c>
      <c r="N55" s="146">
        <f>SUM(N54:N54)</f>
        <v>0</v>
      </c>
      <c r="O55" s="146">
        <f>SUM(O54:O54)</f>
        <v>0</v>
      </c>
      <c r="P55" s="743"/>
      <c r="Q55" s="414" t="str">
        <f>'[1]State Plan'!$L$19</f>
        <v>Estimate submitted to Principal, VSS, Burla.</v>
      </c>
    </row>
    <row r="56" spans="1:17" s="201" customFormat="1" ht="20.25" customHeight="1">
      <c r="A56" s="769">
        <v>12</v>
      </c>
      <c r="B56" s="767" t="s">
        <v>356</v>
      </c>
      <c r="C56" s="768">
        <v>50</v>
      </c>
      <c r="D56" s="768"/>
      <c r="E56" s="768"/>
      <c r="F56" s="768"/>
      <c r="G56" s="768">
        <f>SUM(C56:F59)</f>
        <v>50</v>
      </c>
      <c r="H56" s="762"/>
      <c r="I56" s="200" t="s">
        <v>49</v>
      </c>
      <c r="J56" s="315">
        <v>40.6</v>
      </c>
      <c r="K56" s="316" t="s">
        <v>120</v>
      </c>
      <c r="L56" s="314"/>
      <c r="M56" s="314">
        <v>40.6</v>
      </c>
      <c r="N56" s="317"/>
      <c r="O56" s="317"/>
      <c r="P56" s="745"/>
      <c r="Q56" s="201" t="s">
        <v>833</v>
      </c>
    </row>
    <row r="57" spans="1:17" s="201" customFormat="1" ht="20.25" customHeight="1">
      <c r="A57" s="769"/>
      <c r="B57" s="767"/>
      <c r="C57" s="768"/>
      <c r="D57" s="768"/>
      <c r="E57" s="768"/>
      <c r="F57" s="768"/>
      <c r="G57" s="768"/>
      <c r="H57" s="762"/>
      <c r="I57" s="200" t="s">
        <v>61</v>
      </c>
      <c r="J57" s="315">
        <v>6.03</v>
      </c>
      <c r="K57" s="316" t="s">
        <v>51</v>
      </c>
      <c r="L57" s="314"/>
      <c r="M57" s="314">
        <v>5.4</v>
      </c>
      <c r="N57" s="317"/>
      <c r="O57" s="317"/>
      <c r="P57" s="745"/>
      <c r="Q57" s="739" t="str">
        <f>'[1]State Plan'!$L$20</f>
        <v>Estimate submitted to DMET.</v>
      </c>
    </row>
    <row r="58" spans="1:17" s="201" customFormat="1" ht="20.25" customHeight="1">
      <c r="A58" s="769"/>
      <c r="B58" s="767"/>
      <c r="C58" s="768"/>
      <c r="D58" s="768"/>
      <c r="E58" s="768"/>
      <c r="F58" s="768"/>
      <c r="G58" s="768"/>
      <c r="H58" s="762"/>
      <c r="I58" s="200" t="s">
        <v>62</v>
      </c>
      <c r="J58" s="315">
        <v>4.02</v>
      </c>
      <c r="K58" s="316" t="s">
        <v>52</v>
      </c>
      <c r="L58" s="314"/>
      <c r="M58" s="314">
        <v>4</v>
      </c>
      <c r="N58" s="317"/>
      <c r="O58" s="317"/>
      <c r="P58" s="745"/>
      <c r="Q58" s="740"/>
    </row>
    <row r="59" spans="1:17" s="201" customFormat="1" ht="16.5">
      <c r="A59" s="769"/>
      <c r="B59" s="760"/>
      <c r="C59" s="768"/>
      <c r="D59" s="768"/>
      <c r="E59" s="768"/>
      <c r="F59" s="768"/>
      <c r="G59" s="768"/>
      <c r="H59" s="762"/>
      <c r="I59" s="196" t="s">
        <v>28</v>
      </c>
      <c r="J59" s="197">
        <f>SUM(J56:J58)</f>
        <v>50.650000000000006</v>
      </c>
      <c r="K59" s="198"/>
      <c r="L59" s="197">
        <f>SUM(L56:L56)</f>
        <v>0</v>
      </c>
      <c r="M59" s="197">
        <f>SUM(M56:M58)</f>
        <v>50</v>
      </c>
      <c r="N59" s="199">
        <f>SUM(N56:N56)</f>
        <v>0</v>
      </c>
      <c r="O59" s="199">
        <f>SUM(O56:O56)</f>
        <v>0</v>
      </c>
      <c r="P59" s="745"/>
      <c r="Q59" s="741"/>
    </row>
    <row r="60" spans="1:17" s="201" customFormat="1" ht="16.5">
      <c r="A60" s="202"/>
      <c r="B60" s="203" t="s">
        <v>357</v>
      </c>
      <c r="C60" s="204">
        <f>SUM(C6:C59)</f>
        <v>682.95</v>
      </c>
      <c r="D60" s="204">
        <f>SUM(D6:D59)</f>
        <v>0</v>
      </c>
      <c r="E60" s="204">
        <f>SUM(E6:E59)</f>
        <v>0</v>
      </c>
      <c r="F60" s="204">
        <f>SUM(F6:F59)</f>
        <v>0</v>
      </c>
      <c r="G60" s="204">
        <f>SUM(G6:G59)</f>
        <v>682.95</v>
      </c>
      <c r="H60" s="205"/>
      <c r="I60" s="206"/>
      <c r="J60" s="207">
        <f>SUM(J10,J20,J25,J35,J37,J40,J42,J44,J49,J53,J55,J59)</f>
        <v>717.3399999999999</v>
      </c>
      <c r="K60" s="208"/>
      <c r="L60" s="207">
        <f>SUM(L10,L20,L25,L35,L37,L40,L42,L44,L49,L53,L55,L59,L15)</f>
        <v>401.53</v>
      </c>
      <c r="M60" s="207">
        <f>SUM(M10,M20,M25,M30,M35,M37,M40,M42,M44,M49,M53,M55,M59)</f>
        <v>259.49</v>
      </c>
      <c r="N60" s="207">
        <f>SUM(N10,N20,N25,N35,N37,N40,N42,N44,N49,N53,N55,N59)</f>
        <v>367.13</v>
      </c>
      <c r="O60" s="207">
        <f>SUM(O10,O20,O25,O35,O37,O40,O42,O44,O49,O53,O55,O59)</f>
        <v>0</v>
      </c>
      <c r="P60" s="209"/>
      <c r="Q60" s="210"/>
    </row>
    <row r="61" spans="1:17" s="201" customFormat="1" ht="16.5" customHeight="1">
      <c r="A61" s="769">
        <v>13</v>
      </c>
      <c r="B61" s="767" t="s">
        <v>358</v>
      </c>
      <c r="C61" s="773">
        <v>70</v>
      </c>
      <c r="D61" s="773"/>
      <c r="E61" s="773"/>
      <c r="F61" s="773"/>
      <c r="G61" s="773">
        <f>SUM(C61:F67)</f>
        <v>70</v>
      </c>
      <c r="H61" s="764" t="s">
        <v>359</v>
      </c>
      <c r="I61" s="313" t="s">
        <v>49</v>
      </c>
      <c r="J61" s="313">
        <v>351.86</v>
      </c>
      <c r="K61" s="198" t="s">
        <v>71</v>
      </c>
      <c r="L61" s="314">
        <f>130+221.86</f>
        <v>351.86</v>
      </c>
      <c r="M61" s="314"/>
      <c r="N61" s="763"/>
      <c r="O61" s="763"/>
      <c r="P61" s="764" t="s">
        <v>331</v>
      </c>
      <c r="Q61" s="764" t="s">
        <v>833</v>
      </c>
    </row>
    <row r="62" spans="1:17" s="201" customFormat="1" ht="16.5">
      <c r="A62" s="769"/>
      <c r="B62" s="767"/>
      <c r="C62" s="773"/>
      <c r="D62" s="773"/>
      <c r="E62" s="773"/>
      <c r="F62" s="773"/>
      <c r="G62" s="773"/>
      <c r="H62" s="764"/>
      <c r="I62" s="313" t="s">
        <v>360</v>
      </c>
      <c r="J62" s="314">
        <v>101.49</v>
      </c>
      <c r="K62" s="764" t="s">
        <v>69</v>
      </c>
      <c r="L62" s="765">
        <f>50+38.5</f>
        <v>88.5</v>
      </c>
      <c r="M62" s="765">
        <v>17.99</v>
      </c>
      <c r="N62" s="763"/>
      <c r="O62" s="763"/>
      <c r="P62" s="764"/>
      <c r="Q62" s="764"/>
    </row>
    <row r="63" spans="1:17" s="201" customFormat="1" ht="16.5">
      <c r="A63" s="769"/>
      <c r="B63" s="767"/>
      <c r="C63" s="773"/>
      <c r="D63" s="773"/>
      <c r="E63" s="773"/>
      <c r="F63" s="773"/>
      <c r="G63" s="773"/>
      <c r="H63" s="764"/>
      <c r="I63" s="313" t="s">
        <v>361</v>
      </c>
      <c r="J63" s="314">
        <v>10</v>
      </c>
      <c r="K63" s="764"/>
      <c r="L63" s="765"/>
      <c r="M63" s="765"/>
      <c r="N63" s="763"/>
      <c r="O63" s="763"/>
      <c r="P63" s="764"/>
      <c r="Q63" s="764"/>
    </row>
    <row r="64" spans="1:17" s="201" customFormat="1" ht="16.5">
      <c r="A64" s="769"/>
      <c r="B64" s="767"/>
      <c r="C64" s="773"/>
      <c r="D64" s="773"/>
      <c r="E64" s="773"/>
      <c r="F64" s="773"/>
      <c r="G64" s="773"/>
      <c r="H64" s="764"/>
      <c r="I64" s="313" t="s">
        <v>335</v>
      </c>
      <c r="J64" s="314">
        <v>27.59</v>
      </c>
      <c r="K64" s="316"/>
      <c r="L64" s="315">
        <f>1.72+25.54</f>
        <v>27.259999999999998</v>
      </c>
      <c r="M64" s="315">
        <v>8.83</v>
      </c>
      <c r="N64" s="763"/>
      <c r="O64" s="763"/>
      <c r="P64" s="764"/>
      <c r="Q64" s="764"/>
    </row>
    <row r="65" spans="1:17" s="201" customFormat="1" ht="16.5">
      <c r="A65" s="769"/>
      <c r="B65" s="767"/>
      <c r="C65" s="773"/>
      <c r="D65" s="773"/>
      <c r="E65" s="773"/>
      <c r="F65" s="773"/>
      <c r="G65" s="773"/>
      <c r="H65" s="764"/>
      <c r="I65" s="196" t="s">
        <v>28</v>
      </c>
      <c r="J65" s="197">
        <f>SUM(J61:J64)</f>
        <v>490.94</v>
      </c>
      <c r="K65" s="198"/>
      <c r="L65" s="197">
        <f>SUM(L61:L64)</f>
        <v>467.62</v>
      </c>
      <c r="M65" s="197">
        <f>SUM(M61:M64)</f>
        <v>26.82</v>
      </c>
      <c r="N65" s="197">
        <f>SUM(N61:N64)</f>
        <v>0</v>
      </c>
      <c r="O65" s="197">
        <f>SUM(O61:O64)</f>
        <v>0</v>
      </c>
      <c r="P65" s="764"/>
      <c r="Q65" s="764"/>
    </row>
    <row r="66" spans="1:17" ht="16.5">
      <c r="A66" s="769"/>
      <c r="B66" s="767"/>
      <c r="C66" s="773"/>
      <c r="D66" s="773"/>
      <c r="E66" s="773"/>
      <c r="F66" s="773"/>
      <c r="G66" s="773"/>
      <c r="H66" s="764"/>
      <c r="I66" s="139" t="s">
        <v>49</v>
      </c>
      <c r="J66" s="143"/>
      <c r="K66" s="140"/>
      <c r="L66" s="143"/>
      <c r="M66" s="143"/>
      <c r="N66" s="141"/>
      <c r="O66" s="141"/>
      <c r="P66" s="755"/>
      <c r="Q66" s="743" t="str">
        <f>'[1]State Plan'!$L$21</f>
        <v>Estimate under preparation for new work.</v>
      </c>
    </row>
    <row r="67" spans="1:17" ht="16.5">
      <c r="A67" s="769"/>
      <c r="B67" s="767"/>
      <c r="C67" s="773"/>
      <c r="D67" s="773"/>
      <c r="E67" s="773"/>
      <c r="F67" s="773"/>
      <c r="G67" s="773"/>
      <c r="H67" s="764"/>
      <c r="I67" s="144" t="s">
        <v>28</v>
      </c>
      <c r="J67" s="145">
        <f>SUM(J66)</f>
        <v>0</v>
      </c>
      <c r="K67" s="140"/>
      <c r="L67" s="145">
        <f>SUM(L66)</f>
        <v>0</v>
      </c>
      <c r="M67" s="145">
        <f>SUM(M66)</f>
        <v>0</v>
      </c>
      <c r="N67" s="145">
        <f>SUM(N66)</f>
        <v>0</v>
      </c>
      <c r="O67" s="145">
        <f>SUM(O66)</f>
        <v>0</v>
      </c>
      <c r="P67" s="755"/>
      <c r="Q67" s="743"/>
    </row>
    <row r="68" spans="1:17" s="201" customFormat="1" ht="16.5">
      <c r="A68" s="769">
        <v>14</v>
      </c>
      <c r="B68" s="767" t="s">
        <v>362</v>
      </c>
      <c r="C68" s="773">
        <v>81.29</v>
      </c>
      <c r="D68" s="773"/>
      <c r="E68" s="773"/>
      <c r="F68" s="773"/>
      <c r="G68" s="773">
        <f>SUM(C68:F75)</f>
        <v>81.29</v>
      </c>
      <c r="H68" s="774" t="s">
        <v>363</v>
      </c>
      <c r="I68" s="313" t="s">
        <v>49</v>
      </c>
      <c r="J68" s="314">
        <v>109.06</v>
      </c>
      <c r="K68" s="198" t="s">
        <v>71</v>
      </c>
      <c r="L68" s="314">
        <f>40+55</f>
        <v>95</v>
      </c>
      <c r="M68" s="314">
        <v>14.06</v>
      </c>
      <c r="N68" s="763"/>
      <c r="O68" s="763"/>
      <c r="P68" s="764" t="s">
        <v>331</v>
      </c>
      <c r="Q68" s="764" t="s">
        <v>833</v>
      </c>
    </row>
    <row r="69" spans="1:17" s="201" customFormat="1" ht="16.5">
      <c r="A69" s="769"/>
      <c r="B69" s="767"/>
      <c r="C69" s="773"/>
      <c r="D69" s="773"/>
      <c r="E69" s="773"/>
      <c r="F69" s="773"/>
      <c r="G69" s="773"/>
      <c r="H69" s="774"/>
      <c r="I69" s="313" t="s">
        <v>360</v>
      </c>
      <c r="J69" s="314">
        <v>10.1</v>
      </c>
      <c r="K69" s="764" t="s">
        <v>69</v>
      </c>
      <c r="L69" s="765">
        <v>10.1</v>
      </c>
      <c r="M69" s="765">
        <v>5</v>
      </c>
      <c r="N69" s="763"/>
      <c r="O69" s="763"/>
      <c r="P69" s="764"/>
      <c r="Q69" s="764"/>
    </row>
    <row r="70" spans="1:17" s="201" customFormat="1" ht="16.5">
      <c r="A70" s="769"/>
      <c r="B70" s="767"/>
      <c r="C70" s="773"/>
      <c r="D70" s="773"/>
      <c r="E70" s="773"/>
      <c r="F70" s="773"/>
      <c r="G70" s="773"/>
      <c r="H70" s="774"/>
      <c r="I70" s="313" t="s">
        <v>361</v>
      </c>
      <c r="J70" s="314">
        <v>5</v>
      </c>
      <c r="K70" s="764"/>
      <c r="L70" s="765"/>
      <c r="M70" s="765"/>
      <c r="N70" s="763"/>
      <c r="O70" s="763"/>
      <c r="P70" s="764"/>
      <c r="Q70" s="764"/>
    </row>
    <row r="71" spans="1:17" s="201" customFormat="1" ht="16.5">
      <c r="A71" s="769"/>
      <c r="B71" s="767"/>
      <c r="C71" s="773"/>
      <c r="D71" s="773"/>
      <c r="E71" s="773"/>
      <c r="F71" s="773"/>
      <c r="G71" s="773"/>
      <c r="H71" s="774"/>
      <c r="I71" s="313" t="s">
        <v>333</v>
      </c>
      <c r="J71" s="314">
        <v>10.1</v>
      </c>
      <c r="K71" s="764" t="s">
        <v>364</v>
      </c>
      <c r="L71" s="765">
        <v>24</v>
      </c>
      <c r="M71" s="765">
        <v>1.25</v>
      </c>
      <c r="N71" s="763"/>
      <c r="O71" s="763"/>
      <c r="P71" s="764"/>
      <c r="Q71" s="764"/>
    </row>
    <row r="72" spans="1:17" s="201" customFormat="1" ht="16.5">
      <c r="A72" s="769"/>
      <c r="B72" s="767"/>
      <c r="C72" s="773"/>
      <c r="D72" s="773"/>
      <c r="E72" s="773"/>
      <c r="F72" s="773"/>
      <c r="G72" s="773"/>
      <c r="H72" s="774"/>
      <c r="I72" s="313" t="s">
        <v>335</v>
      </c>
      <c r="J72" s="314">
        <v>15.15</v>
      </c>
      <c r="K72" s="764"/>
      <c r="L72" s="765"/>
      <c r="M72" s="765"/>
      <c r="N72" s="763"/>
      <c r="O72" s="763"/>
      <c r="P72" s="764"/>
      <c r="Q72" s="764"/>
    </row>
    <row r="73" spans="1:17" s="201" customFormat="1" ht="16.5">
      <c r="A73" s="769"/>
      <c r="B73" s="767"/>
      <c r="C73" s="773"/>
      <c r="D73" s="773"/>
      <c r="E73" s="773"/>
      <c r="F73" s="773"/>
      <c r="G73" s="773"/>
      <c r="H73" s="774"/>
      <c r="I73" s="196" t="s">
        <v>28</v>
      </c>
      <c r="J73" s="197">
        <f>SUM(J68:J72)</f>
        <v>149.41</v>
      </c>
      <c r="K73" s="198"/>
      <c r="L73" s="197">
        <f>SUM(L68:L72)</f>
        <v>129.1</v>
      </c>
      <c r="M73" s="197">
        <f>SUM(M68:M72)</f>
        <v>20.310000000000002</v>
      </c>
      <c r="N73" s="197">
        <f>SUM(N68:N72)</f>
        <v>0</v>
      </c>
      <c r="O73" s="197">
        <f>SUM(O68:O72)</f>
        <v>0</v>
      </c>
      <c r="P73" s="764"/>
      <c r="Q73" s="764"/>
    </row>
    <row r="74" spans="1:17" ht="16.5">
      <c r="A74" s="769"/>
      <c r="B74" s="767"/>
      <c r="C74" s="773"/>
      <c r="D74" s="773"/>
      <c r="E74" s="773"/>
      <c r="F74" s="773"/>
      <c r="G74" s="773"/>
      <c r="H74" s="774"/>
      <c r="I74" s="139" t="s">
        <v>49</v>
      </c>
      <c r="J74" s="143"/>
      <c r="K74" s="140" t="s">
        <v>71</v>
      </c>
      <c r="L74" s="143"/>
      <c r="M74" s="143"/>
      <c r="N74" s="141"/>
      <c r="O74" s="141"/>
      <c r="P74" s="755"/>
      <c r="Q74" s="743" t="str">
        <f>'[1]State Plan'!$L$22</f>
        <v>Estimate under preparation for new work.</v>
      </c>
    </row>
    <row r="75" spans="1:17" ht="16.5">
      <c r="A75" s="769"/>
      <c r="B75" s="767"/>
      <c r="C75" s="773"/>
      <c r="D75" s="773"/>
      <c r="E75" s="773"/>
      <c r="F75" s="773"/>
      <c r="G75" s="773"/>
      <c r="H75" s="774"/>
      <c r="I75" s="144" t="s">
        <v>28</v>
      </c>
      <c r="J75" s="145">
        <f>SUM(J74)</f>
        <v>0</v>
      </c>
      <c r="K75" s="140"/>
      <c r="L75" s="145">
        <f>SUM(L74)</f>
        <v>0</v>
      </c>
      <c r="M75" s="145">
        <f>SUM(M74)</f>
        <v>0</v>
      </c>
      <c r="N75" s="145">
        <f>SUM(N74)</f>
        <v>0</v>
      </c>
      <c r="O75" s="145">
        <f>SUM(O74)</f>
        <v>0</v>
      </c>
      <c r="P75" s="755"/>
      <c r="Q75" s="743"/>
    </row>
    <row r="76" spans="1:17" ht="16.5" customHeight="1">
      <c r="A76" s="769">
        <v>15</v>
      </c>
      <c r="B76" s="767" t="s">
        <v>365</v>
      </c>
      <c r="C76" s="773">
        <v>49.2</v>
      </c>
      <c r="D76" s="773"/>
      <c r="E76" s="773"/>
      <c r="F76" s="773"/>
      <c r="G76" s="773">
        <f>SUM(C76:F83)</f>
        <v>49.2</v>
      </c>
      <c r="H76" s="774" t="s">
        <v>366</v>
      </c>
      <c r="I76" s="313" t="s">
        <v>49</v>
      </c>
      <c r="J76" s="313">
        <v>39.92</v>
      </c>
      <c r="K76" s="198" t="s">
        <v>71</v>
      </c>
      <c r="L76" s="318">
        <v>40</v>
      </c>
      <c r="M76" s="318"/>
      <c r="N76" s="763">
        <v>68.5</v>
      </c>
      <c r="O76" s="763"/>
      <c r="P76" s="764" t="s">
        <v>331</v>
      </c>
      <c r="Q76" s="739" t="s">
        <v>833</v>
      </c>
    </row>
    <row r="77" spans="1:17" ht="16.5">
      <c r="A77" s="769"/>
      <c r="B77" s="767"/>
      <c r="C77" s="773"/>
      <c r="D77" s="773"/>
      <c r="E77" s="773"/>
      <c r="F77" s="773"/>
      <c r="G77" s="773"/>
      <c r="H77" s="774"/>
      <c r="I77" s="313" t="s">
        <v>360</v>
      </c>
      <c r="J77" s="314">
        <v>16.34</v>
      </c>
      <c r="K77" s="764" t="s">
        <v>69</v>
      </c>
      <c r="L77" s="765">
        <v>13</v>
      </c>
      <c r="M77" s="765">
        <v>13.34</v>
      </c>
      <c r="N77" s="763"/>
      <c r="O77" s="763"/>
      <c r="P77" s="764"/>
      <c r="Q77" s="740"/>
    </row>
    <row r="78" spans="1:17" ht="16.5">
      <c r="A78" s="769"/>
      <c r="B78" s="767"/>
      <c r="C78" s="773"/>
      <c r="D78" s="773"/>
      <c r="E78" s="773"/>
      <c r="F78" s="773"/>
      <c r="G78" s="773"/>
      <c r="H78" s="774"/>
      <c r="I78" s="313" t="s">
        <v>361</v>
      </c>
      <c r="J78" s="314">
        <v>10</v>
      </c>
      <c r="K78" s="764"/>
      <c r="L78" s="765"/>
      <c r="M78" s="765"/>
      <c r="N78" s="763"/>
      <c r="O78" s="763"/>
      <c r="P78" s="764"/>
      <c r="Q78" s="740"/>
    </row>
    <row r="79" spans="1:17" ht="16.5">
      <c r="A79" s="769"/>
      <c r="B79" s="767"/>
      <c r="C79" s="773"/>
      <c r="D79" s="773"/>
      <c r="E79" s="773"/>
      <c r="F79" s="773"/>
      <c r="G79" s="773"/>
      <c r="H79" s="774"/>
      <c r="I79" s="313" t="s">
        <v>333</v>
      </c>
      <c r="J79" s="314">
        <v>7.44</v>
      </c>
      <c r="K79" s="764" t="s">
        <v>364</v>
      </c>
      <c r="L79" s="765">
        <v>15.5</v>
      </c>
      <c r="M79" s="765">
        <v>2.44</v>
      </c>
      <c r="N79" s="763"/>
      <c r="O79" s="763"/>
      <c r="P79" s="764"/>
      <c r="Q79" s="740"/>
    </row>
    <row r="80" spans="1:17" ht="16.5">
      <c r="A80" s="769"/>
      <c r="B80" s="767"/>
      <c r="C80" s="773"/>
      <c r="D80" s="773"/>
      <c r="E80" s="773"/>
      <c r="F80" s="773"/>
      <c r="G80" s="773"/>
      <c r="H80" s="774"/>
      <c r="I80" s="313" t="s">
        <v>335</v>
      </c>
      <c r="J80" s="314">
        <v>10.5</v>
      </c>
      <c r="K80" s="764"/>
      <c r="L80" s="765"/>
      <c r="M80" s="765"/>
      <c r="N80" s="763"/>
      <c r="O80" s="763"/>
      <c r="P80" s="764"/>
      <c r="Q80" s="740"/>
    </row>
    <row r="81" spans="1:17" ht="16.5">
      <c r="A81" s="769"/>
      <c r="B81" s="767"/>
      <c r="C81" s="773"/>
      <c r="D81" s="773"/>
      <c r="E81" s="773"/>
      <c r="F81" s="773"/>
      <c r="G81" s="773"/>
      <c r="H81" s="774"/>
      <c r="I81" s="196" t="s">
        <v>28</v>
      </c>
      <c r="J81" s="197">
        <f>SUM(J76:J80)</f>
        <v>84.2</v>
      </c>
      <c r="K81" s="198"/>
      <c r="L81" s="197">
        <f>SUM(L76:L80)</f>
        <v>68.5</v>
      </c>
      <c r="M81" s="197">
        <f>SUM(M76:M80)</f>
        <v>15.78</v>
      </c>
      <c r="N81" s="197">
        <f>SUM(N76:N80)</f>
        <v>68.5</v>
      </c>
      <c r="O81" s="197">
        <f>SUM(O76:O80)</f>
        <v>0</v>
      </c>
      <c r="P81" s="764"/>
      <c r="Q81" s="741"/>
    </row>
    <row r="82" spans="1:17" ht="16.5">
      <c r="A82" s="769"/>
      <c r="B82" s="767"/>
      <c r="C82" s="773"/>
      <c r="D82" s="773"/>
      <c r="E82" s="773"/>
      <c r="F82" s="773"/>
      <c r="G82" s="773"/>
      <c r="H82" s="774"/>
      <c r="I82" s="313" t="s">
        <v>49</v>
      </c>
      <c r="J82" s="314"/>
      <c r="K82" s="198" t="s">
        <v>71</v>
      </c>
      <c r="L82" s="314"/>
      <c r="M82" s="314"/>
      <c r="N82" s="317"/>
      <c r="O82" s="317"/>
      <c r="P82" s="764"/>
      <c r="Q82" s="745" t="str">
        <f>'[1]State Plan'!$L$23</f>
        <v>Estimate under preparation for new work.</v>
      </c>
    </row>
    <row r="83" spans="1:17" ht="16.5">
      <c r="A83" s="769"/>
      <c r="B83" s="767"/>
      <c r="C83" s="773"/>
      <c r="D83" s="773"/>
      <c r="E83" s="773"/>
      <c r="F83" s="773"/>
      <c r="G83" s="773"/>
      <c r="H83" s="774"/>
      <c r="I83" s="196" t="s">
        <v>28</v>
      </c>
      <c r="J83" s="197">
        <f>SUM(J82)</f>
        <v>0</v>
      </c>
      <c r="K83" s="198"/>
      <c r="L83" s="197">
        <f>SUM(L82)</f>
        <v>0</v>
      </c>
      <c r="M83" s="197">
        <f>SUM(M82)</f>
        <v>0</v>
      </c>
      <c r="N83" s="197">
        <f>SUM(N82)</f>
        <v>0</v>
      </c>
      <c r="O83" s="197">
        <f>SUM(O82)</f>
        <v>0</v>
      </c>
      <c r="P83" s="764"/>
      <c r="Q83" s="745"/>
    </row>
    <row r="84" spans="1:17" ht="16.5">
      <c r="A84" s="774">
        <v>16</v>
      </c>
      <c r="B84" s="767" t="s">
        <v>367</v>
      </c>
      <c r="C84" s="773">
        <v>102.87</v>
      </c>
      <c r="D84" s="773"/>
      <c r="E84" s="773"/>
      <c r="F84" s="773"/>
      <c r="G84" s="773">
        <f>SUM(C84:F89)</f>
        <v>102.87</v>
      </c>
      <c r="H84" s="774" t="s">
        <v>368</v>
      </c>
      <c r="I84" s="313" t="s">
        <v>49</v>
      </c>
      <c r="J84" s="313">
        <v>151.98</v>
      </c>
      <c r="K84" s="198" t="s">
        <v>71</v>
      </c>
      <c r="L84" s="315">
        <v>15</v>
      </c>
      <c r="M84" s="314">
        <v>87.87</v>
      </c>
      <c r="N84" s="763">
        <v>36.5</v>
      </c>
      <c r="O84" s="763"/>
      <c r="P84" s="775" t="s">
        <v>369</v>
      </c>
      <c r="Q84" s="190" t="s">
        <v>833</v>
      </c>
    </row>
    <row r="85" spans="1:17" ht="16.5">
      <c r="A85" s="774"/>
      <c r="B85" s="767"/>
      <c r="C85" s="773"/>
      <c r="D85" s="773"/>
      <c r="E85" s="773"/>
      <c r="F85" s="773"/>
      <c r="G85" s="773"/>
      <c r="H85" s="774"/>
      <c r="I85" s="313" t="s">
        <v>360</v>
      </c>
      <c r="J85" s="314">
        <v>51.97</v>
      </c>
      <c r="K85" s="764" t="s">
        <v>69</v>
      </c>
      <c r="L85" s="765">
        <v>19</v>
      </c>
      <c r="M85" s="765">
        <v>10</v>
      </c>
      <c r="N85" s="763"/>
      <c r="O85" s="763"/>
      <c r="P85" s="775"/>
      <c r="Q85" s="737" t="str">
        <f>'[1]State Plan'!$L$24</f>
        <v>Upto roof level.</v>
      </c>
    </row>
    <row r="86" spans="1:17" ht="16.5">
      <c r="A86" s="774"/>
      <c r="B86" s="767"/>
      <c r="C86" s="773"/>
      <c r="D86" s="773"/>
      <c r="E86" s="773"/>
      <c r="F86" s="773"/>
      <c r="G86" s="773"/>
      <c r="H86" s="774"/>
      <c r="I86" s="313" t="s">
        <v>361</v>
      </c>
      <c r="J86" s="314">
        <v>3</v>
      </c>
      <c r="K86" s="764"/>
      <c r="L86" s="765"/>
      <c r="M86" s="765"/>
      <c r="N86" s="763"/>
      <c r="O86" s="763"/>
      <c r="P86" s="775"/>
      <c r="Q86" s="737"/>
    </row>
    <row r="87" spans="1:17" ht="16.5">
      <c r="A87" s="774"/>
      <c r="B87" s="767"/>
      <c r="C87" s="773"/>
      <c r="D87" s="773"/>
      <c r="E87" s="773"/>
      <c r="F87" s="773"/>
      <c r="G87" s="773"/>
      <c r="H87" s="774"/>
      <c r="I87" s="313" t="s">
        <v>333</v>
      </c>
      <c r="J87" s="314">
        <v>9.92</v>
      </c>
      <c r="K87" s="764" t="s">
        <v>364</v>
      </c>
      <c r="L87" s="765">
        <v>2.5</v>
      </c>
      <c r="M87" s="765">
        <v>5</v>
      </c>
      <c r="N87" s="763"/>
      <c r="O87" s="763"/>
      <c r="P87" s="775"/>
      <c r="Q87" s="737"/>
    </row>
    <row r="88" spans="1:17" ht="16.5">
      <c r="A88" s="774"/>
      <c r="B88" s="767"/>
      <c r="C88" s="773"/>
      <c r="D88" s="773"/>
      <c r="E88" s="773"/>
      <c r="F88" s="773"/>
      <c r="G88" s="773"/>
      <c r="H88" s="774"/>
      <c r="I88" s="313" t="s">
        <v>335</v>
      </c>
      <c r="J88" s="314">
        <v>6</v>
      </c>
      <c r="K88" s="764"/>
      <c r="L88" s="765"/>
      <c r="M88" s="765"/>
      <c r="N88" s="763"/>
      <c r="O88" s="763"/>
      <c r="P88" s="775"/>
      <c r="Q88" s="737"/>
    </row>
    <row r="89" spans="1:17" ht="16.5">
      <c r="A89" s="774"/>
      <c r="B89" s="767"/>
      <c r="C89" s="773"/>
      <c r="D89" s="773"/>
      <c r="E89" s="773"/>
      <c r="F89" s="773"/>
      <c r="G89" s="773"/>
      <c r="H89" s="774"/>
      <c r="I89" s="196" t="s">
        <v>28</v>
      </c>
      <c r="J89" s="197">
        <f>SUM(J84:J88)</f>
        <v>222.86999999999998</v>
      </c>
      <c r="K89" s="198"/>
      <c r="L89" s="197">
        <f>SUM(L84:L88)</f>
        <v>36.5</v>
      </c>
      <c r="M89" s="197">
        <f>SUM(M84:M88)</f>
        <v>102.87</v>
      </c>
      <c r="N89" s="199">
        <f>SUM(N84:N88)</f>
        <v>36.5</v>
      </c>
      <c r="O89" s="199">
        <f>SUM(O84:O88)</f>
        <v>0</v>
      </c>
      <c r="P89" s="775"/>
      <c r="Q89" s="738"/>
    </row>
    <row r="90" spans="1:17" ht="16.5">
      <c r="A90" s="769">
        <v>17</v>
      </c>
      <c r="B90" s="760" t="s">
        <v>370</v>
      </c>
      <c r="C90" s="768">
        <v>158.47</v>
      </c>
      <c r="D90" s="768"/>
      <c r="E90" s="768"/>
      <c r="F90" s="768"/>
      <c r="G90" s="768">
        <f>SUM(C90:F94)</f>
        <v>158.47</v>
      </c>
      <c r="H90" s="769" t="s">
        <v>371</v>
      </c>
      <c r="I90" s="313" t="s">
        <v>49</v>
      </c>
      <c r="J90" s="313">
        <v>239.98</v>
      </c>
      <c r="K90" s="198" t="s">
        <v>71</v>
      </c>
      <c r="L90" s="315">
        <v>90</v>
      </c>
      <c r="M90" s="314">
        <v>117.89</v>
      </c>
      <c r="N90" s="763">
        <v>103</v>
      </c>
      <c r="O90" s="763"/>
      <c r="P90" s="745" t="s">
        <v>331</v>
      </c>
      <c r="Q90" s="745" t="str">
        <f>'[1]State Plan'!$L$25</f>
        <v>Roof slab of 2nd and 3rd cast &amp; filler walls completed &amp; finishing work is in progress.</v>
      </c>
    </row>
    <row r="91" spans="1:17" ht="16.5">
      <c r="A91" s="769"/>
      <c r="B91" s="760"/>
      <c r="C91" s="768"/>
      <c r="D91" s="768"/>
      <c r="E91" s="768"/>
      <c r="F91" s="768"/>
      <c r="G91" s="768"/>
      <c r="H91" s="769"/>
      <c r="I91" s="313" t="s">
        <v>360</v>
      </c>
      <c r="J91" s="314">
        <v>43.18</v>
      </c>
      <c r="K91" s="198" t="s">
        <v>69</v>
      </c>
      <c r="L91" s="315">
        <v>5</v>
      </c>
      <c r="M91" s="314">
        <v>30.18</v>
      </c>
      <c r="N91" s="763"/>
      <c r="O91" s="763"/>
      <c r="P91" s="745"/>
      <c r="Q91" s="745"/>
    </row>
    <row r="92" spans="1:17" ht="16.5">
      <c r="A92" s="769"/>
      <c r="B92" s="760"/>
      <c r="C92" s="768"/>
      <c r="D92" s="768"/>
      <c r="E92" s="768"/>
      <c r="F92" s="768"/>
      <c r="G92" s="768"/>
      <c r="H92" s="769"/>
      <c r="I92" s="313" t="s">
        <v>333</v>
      </c>
      <c r="J92" s="314">
        <v>8.1</v>
      </c>
      <c r="K92" s="764" t="s">
        <v>364</v>
      </c>
      <c r="L92" s="765">
        <v>8</v>
      </c>
      <c r="M92" s="765">
        <v>10.4</v>
      </c>
      <c r="N92" s="763"/>
      <c r="O92" s="763"/>
      <c r="P92" s="745"/>
      <c r="Q92" s="745"/>
    </row>
    <row r="93" spans="1:17" ht="16.5">
      <c r="A93" s="769"/>
      <c r="B93" s="760"/>
      <c r="C93" s="768"/>
      <c r="D93" s="768"/>
      <c r="E93" s="768"/>
      <c r="F93" s="768"/>
      <c r="G93" s="768"/>
      <c r="H93" s="769"/>
      <c r="I93" s="313" t="s">
        <v>335</v>
      </c>
      <c r="J93" s="314">
        <v>17.3</v>
      </c>
      <c r="K93" s="764"/>
      <c r="L93" s="765"/>
      <c r="M93" s="765"/>
      <c r="N93" s="763"/>
      <c r="O93" s="763"/>
      <c r="P93" s="745"/>
      <c r="Q93" s="745"/>
    </row>
    <row r="94" spans="1:17" ht="16.5">
      <c r="A94" s="769"/>
      <c r="B94" s="760"/>
      <c r="C94" s="768"/>
      <c r="D94" s="768"/>
      <c r="E94" s="768"/>
      <c r="F94" s="768"/>
      <c r="G94" s="768"/>
      <c r="H94" s="769"/>
      <c r="I94" s="196" t="s">
        <v>28</v>
      </c>
      <c r="J94" s="197">
        <f>SUM(J90:J93)</f>
        <v>308.56</v>
      </c>
      <c r="K94" s="198"/>
      <c r="L94" s="197">
        <f>SUM(L90:L93)</f>
        <v>103</v>
      </c>
      <c r="M94" s="197">
        <f>SUM(M90:M93)</f>
        <v>158.47</v>
      </c>
      <c r="N94" s="199">
        <f>SUM(N90:N93)</f>
        <v>103</v>
      </c>
      <c r="O94" s="199">
        <f>SUM(O90:O93)</f>
        <v>0</v>
      </c>
      <c r="P94" s="745"/>
      <c r="Q94" s="745"/>
    </row>
    <row r="95" spans="1:17" ht="27" customHeight="1">
      <c r="A95" s="774">
        <v>18</v>
      </c>
      <c r="B95" s="767" t="s">
        <v>433</v>
      </c>
      <c r="C95" s="773">
        <v>50</v>
      </c>
      <c r="D95" s="773"/>
      <c r="E95" s="773"/>
      <c r="F95" s="773"/>
      <c r="G95" s="773">
        <f>SUM(C95:F99)</f>
        <v>50</v>
      </c>
      <c r="H95" s="774" t="s">
        <v>372</v>
      </c>
      <c r="I95" s="313" t="s">
        <v>49</v>
      </c>
      <c r="J95" s="313">
        <v>280.88</v>
      </c>
      <c r="K95" s="198" t="s">
        <v>71</v>
      </c>
      <c r="L95" s="315">
        <v>100</v>
      </c>
      <c r="M95" s="314">
        <v>40</v>
      </c>
      <c r="N95" s="763">
        <v>100</v>
      </c>
      <c r="O95" s="763"/>
      <c r="P95" s="745" t="s">
        <v>369</v>
      </c>
      <c r="Q95" s="745" t="str">
        <f>'[2]State Plan'!$L$26</f>
        <v>FF roof cast cmplete + 2nd floor column in roof level</v>
      </c>
    </row>
    <row r="96" spans="1:17" ht="27" customHeight="1">
      <c r="A96" s="774"/>
      <c r="B96" s="767"/>
      <c r="C96" s="773"/>
      <c r="D96" s="773"/>
      <c r="E96" s="773"/>
      <c r="F96" s="773"/>
      <c r="G96" s="773"/>
      <c r="H96" s="774"/>
      <c r="I96" s="313" t="s">
        <v>61</v>
      </c>
      <c r="J96" s="314">
        <v>16.37</v>
      </c>
      <c r="K96" s="198" t="s">
        <v>69</v>
      </c>
      <c r="L96" s="315"/>
      <c r="M96" s="318">
        <v>5</v>
      </c>
      <c r="N96" s="763"/>
      <c r="O96" s="763"/>
      <c r="P96" s="745"/>
      <c r="Q96" s="745"/>
    </row>
    <row r="97" spans="1:17" ht="27" customHeight="1">
      <c r="A97" s="774"/>
      <c r="B97" s="767"/>
      <c r="C97" s="773"/>
      <c r="D97" s="773"/>
      <c r="E97" s="773"/>
      <c r="F97" s="773"/>
      <c r="G97" s="773"/>
      <c r="H97" s="774"/>
      <c r="I97" s="313" t="s">
        <v>333</v>
      </c>
      <c r="J97" s="314">
        <v>12.55</v>
      </c>
      <c r="K97" s="764" t="s">
        <v>364</v>
      </c>
      <c r="L97" s="765"/>
      <c r="M97" s="765">
        <v>5</v>
      </c>
      <c r="N97" s="763"/>
      <c r="O97" s="763"/>
      <c r="P97" s="745"/>
      <c r="Q97" s="745"/>
    </row>
    <row r="98" spans="1:17" ht="27" customHeight="1">
      <c r="A98" s="774"/>
      <c r="B98" s="767"/>
      <c r="C98" s="773"/>
      <c r="D98" s="773"/>
      <c r="E98" s="773"/>
      <c r="F98" s="773"/>
      <c r="G98" s="773"/>
      <c r="H98" s="774"/>
      <c r="I98" s="313" t="s">
        <v>335</v>
      </c>
      <c r="J98" s="314">
        <v>41.72</v>
      </c>
      <c r="K98" s="764"/>
      <c r="L98" s="765"/>
      <c r="M98" s="765"/>
      <c r="N98" s="763"/>
      <c r="O98" s="763"/>
      <c r="P98" s="745"/>
      <c r="Q98" s="745"/>
    </row>
    <row r="99" spans="1:17" ht="27" customHeight="1">
      <c r="A99" s="774"/>
      <c r="B99" s="767"/>
      <c r="C99" s="773"/>
      <c r="D99" s="773"/>
      <c r="E99" s="773"/>
      <c r="F99" s="773"/>
      <c r="G99" s="773"/>
      <c r="H99" s="774"/>
      <c r="I99" s="196" t="s">
        <v>28</v>
      </c>
      <c r="J99" s="197">
        <f>SUM(J95:J98)</f>
        <v>351.52</v>
      </c>
      <c r="K99" s="198"/>
      <c r="L99" s="197">
        <f>SUM(L95:L98)</f>
        <v>100</v>
      </c>
      <c r="M99" s="197">
        <f>SUM(M95:M98)</f>
        <v>50</v>
      </c>
      <c r="N99" s="199">
        <f>SUM(N95:N98)</f>
        <v>100</v>
      </c>
      <c r="O99" s="199">
        <f>SUM(O95:O98)</f>
        <v>0</v>
      </c>
      <c r="P99" s="745"/>
      <c r="Q99" s="745"/>
    </row>
    <row r="100" spans="1:17" ht="20.25" customHeight="1">
      <c r="A100" s="769">
        <v>19</v>
      </c>
      <c r="B100" s="767" t="s">
        <v>434</v>
      </c>
      <c r="C100" s="768">
        <v>44.81</v>
      </c>
      <c r="D100" s="768"/>
      <c r="E100" s="768"/>
      <c r="F100" s="768"/>
      <c r="G100" s="768">
        <f>SUM(C100:F103)</f>
        <v>44.81</v>
      </c>
      <c r="H100" s="769" t="s">
        <v>373</v>
      </c>
      <c r="I100" s="313" t="s">
        <v>49</v>
      </c>
      <c r="J100" s="313">
        <v>100.23</v>
      </c>
      <c r="K100" s="198" t="s">
        <v>71</v>
      </c>
      <c r="L100" s="314">
        <v>25</v>
      </c>
      <c r="M100" s="314">
        <v>39.81</v>
      </c>
      <c r="N100" s="763">
        <v>50</v>
      </c>
      <c r="O100" s="763"/>
      <c r="P100" s="745" t="s">
        <v>369</v>
      </c>
      <c r="Q100" s="190" t="s">
        <v>833</v>
      </c>
    </row>
    <row r="101" spans="1:17" ht="20.25" customHeight="1">
      <c r="A101" s="769"/>
      <c r="B101" s="767"/>
      <c r="C101" s="768"/>
      <c r="D101" s="768"/>
      <c r="E101" s="768"/>
      <c r="F101" s="768"/>
      <c r="G101" s="768"/>
      <c r="H101" s="769"/>
      <c r="I101" s="313" t="s">
        <v>61</v>
      </c>
      <c r="J101" s="314">
        <v>30.27</v>
      </c>
      <c r="K101" s="198" t="s">
        <v>69</v>
      </c>
      <c r="L101" s="314">
        <v>20.58</v>
      </c>
      <c r="M101" s="314">
        <v>3</v>
      </c>
      <c r="N101" s="763"/>
      <c r="O101" s="763"/>
      <c r="P101" s="776"/>
      <c r="Q101" s="739" t="str">
        <f>'[1]State Plan'!$L$26</f>
        <v>FF roof cast cmplete + 2nd floor column in roof level</v>
      </c>
    </row>
    <row r="102" spans="1:17" ht="20.25" customHeight="1">
      <c r="A102" s="769"/>
      <c r="B102" s="767"/>
      <c r="C102" s="768"/>
      <c r="D102" s="768"/>
      <c r="E102" s="768"/>
      <c r="F102" s="768"/>
      <c r="G102" s="768"/>
      <c r="H102" s="769"/>
      <c r="I102" s="313" t="s">
        <v>62</v>
      </c>
      <c r="J102" s="314">
        <v>14.31</v>
      </c>
      <c r="K102" s="316" t="s">
        <v>364</v>
      </c>
      <c r="L102" s="315">
        <v>4.42</v>
      </c>
      <c r="M102" s="315">
        <v>2</v>
      </c>
      <c r="N102" s="763"/>
      <c r="O102" s="763"/>
      <c r="P102" s="776"/>
      <c r="Q102" s="740"/>
    </row>
    <row r="103" spans="1:17" ht="20.25" customHeight="1">
      <c r="A103" s="769"/>
      <c r="B103" s="767"/>
      <c r="C103" s="768"/>
      <c r="D103" s="768"/>
      <c r="E103" s="768"/>
      <c r="F103" s="768"/>
      <c r="G103" s="768"/>
      <c r="H103" s="769"/>
      <c r="I103" s="196" t="s">
        <v>28</v>
      </c>
      <c r="J103" s="197">
        <f>SUM(J100:J102)</f>
        <v>144.81</v>
      </c>
      <c r="K103" s="198"/>
      <c r="L103" s="197">
        <f>SUM(L100:L102)</f>
        <v>50</v>
      </c>
      <c r="M103" s="197">
        <f>SUM(M100:M102)</f>
        <v>44.81</v>
      </c>
      <c r="N103" s="199">
        <f>SUM(N100:N102)</f>
        <v>50</v>
      </c>
      <c r="O103" s="199">
        <f>SUM(O100:O102)</f>
        <v>0</v>
      </c>
      <c r="P103" s="776"/>
      <c r="Q103" s="741"/>
    </row>
    <row r="104" spans="1:17" ht="22.5" customHeight="1">
      <c r="A104" s="769">
        <v>20</v>
      </c>
      <c r="B104" s="767" t="s">
        <v>374</v>
      </c>
      <c r="C104" s="768">
        <v>66.17</v>
      </c>
      <c r="D104" s="768"/>
      <c r="E104" s="768"/>
      <c r="F104" s="768"/>
      <c r="G104" s="768">
        <f>SUM(C104:F109)</f>
        <v>66.17</v>
      </c>
      <c r="H104" s="769" t="s">
        <v>375</v>
      </c>
      <c r="I104" s="313" t="s">
        <v>49</v>
      </c>
      <c r="J104" s="314">
        <v>101.79</v>
      </c>
      <c r="K104" s="198" t="s">
        <v>71</v>
      </c>
      <c r="L104" s="314">
        <v>67.72</v>
      </c>
      <c r="M104" s="314">
        <v>34.07</v>
      </c>
      <c r="N104" s="777">
        <v>86.19</v>
      </c>
      <c r="O104" s="777"/>
      <c r="P104" s="744" t="s">
        <v>369</v>
      </c>
      <c r="Q104" s="744" t="str">
        <f>'[1]State Plan'!$L$28</f>
        <v>1st + 2nd floor roof cast complete. Finishing work in progress.</v>
      </c>
    </row>
    <row r="105" spans="1:17" ht="22.5" customHeight="1">
      <c r="A105" s="769"/>
      <c r="B105" s="767"/>
      <c r="C105" s="768"/>
      <c r="D105" s="768"/>
      <c r="E105" s="768"/>
      <c r="F105" s="768"/>
      <c r="G105" s="768"/>
      <c r="H105" s="769"/>
      <c r="I105" s="313" t="s">
        <v>360</v>
      </c>
      <c r="J105" s="314">
        <v>7.13</v>
      </c>
      <c r="K105" s="764" t="s">
        <v>58</v>
      </c>
      <c r="L105" s="765">
        <v>7</v>
      </c>
      <c r="M105" s="765">
        <v>5.13</v>
      </c>
      <c r="N105" s="777"/>
      <c r="O105" s="777"/>
      <c r="P105" s="744"/>
      <c r="Q105" s="744"/>
    </row>
    <row r="106" spans="1:17" ht="22.5" customHeight="1">
      <c r="A106" s="769"/>
      <c r="B106" s="767"/>
      <c r="C106" s="768"/>
      <c r="D106" s="768"/>
      <c r="E106" s="768"/>
      <c r="F106" s="768"/>
      <c r="G106" s="768"/>
      <c r="H106" s="769"/>
      <c r="I106" s="313" t="s">
        <v>361</v>
      </c>
      <c r="J106" s="314">
        <v>5</v>
      </c>
      <c r="K106" s="764"/>
      <c r="L106" s="765"/>
      <c r="M106" s="765"/>
      <c r="N106" s="777"/>
      <c r="O106" s="777"/>
      <c r="P106" s="744"/>
      <c r="Q106" s="744"/>
    </row>
    <row r="107" spans="1:17" ht="22.5" customHeight="1">
      <c r="A107" s="769"/>
      <c r="B107" s="767"/>
      <c r="C107" s="768"/>
      <c r="D107" s="768"/>
      <c r="E107" s="768"/>
      <c r="F107" s="768"/>
      <c r="G107" s="768"/>
      <c r="H107" s="769"/>
      <c r="I107" s="313" t="s">
        <v>376</v>
      </c>
      <c r="J107" s="314">
        <v>10.1</v>
      </c>
      <c r="K107" s="764" t="s">
        <v>54</v>
      </c>
      <c r="L107" s="765">
        <v>11.47</v>
      </c>
      <c r="M107" s="765">
        <v>3.63</v>
      </c>
      <c r="N107" s="777"/>
      <c r="O107" s="777"/>
      <c r="P107" s="744"/>
      <c r="Q107" s="744"/>
    </row>
    <row r="108" spans="1:17" ht="22.5" customHeight="1">
      <c r="A108" s="769"/>
      <c r="B108" s="767"/>
      <c r="C108" s="768"/>
      <c r="D108" s="768"/>
      <c r="E108" s="768"/>
      <c r="F108" s="768"/>
      <c r="G108" s="768"/>
      <c r="H108" s="769"/>
      <c r="I108" s="313" t="s">
        <v>377</v>
      </c>
      <c r="J108" s="314">
        <v>5</v>
      </c>
      <c r="K108" s="764"/>
      <c r="L108" s="765"/>
      <c r="M108" s="765"/>
      <c r="N108" s="777"/>
      <c r="O108" s="777"/>
      <c r="P108" s="744"/>
      <c r="Q108" s="744"/>
    </row>
    <row r="109" spans="1:17" ht="16.5">
      <c r="A109" s="769"/>
      <c r="B109" s="767"/>
      <c r="C109" s="768"/>
      <c r="D109" s="768"/>
      <c r="E109" s="768"/>
      <c r="F109" s="768"/>
      <c r="G109" s="768"/>
      <c r="H109" s="769"/>
      <c r="I109" s="196" t="s">
        <v>28</v>
      </c>
      <c r="J109" s="197">
        <f>SUM(J104:J108)</f>
        <v>129.01999999999998</v>
      </c>
      <c r="K109" s="198"/>
      <c r="L109" s="197">
        <f>SUM(L104:L108)</f>
        <v>86.19</v>
      </c>
      <c r="M109" s="197">
        <f>SUM(M104:M108)</f>
        <v>42.830000000000005</v>
      </c>
      <c r="N109" s="199">
        <f>SUM(N104:N108)</f>
        <v>86.19</v>
      </c>
      <c r="O109" s="199">
        <f>SUM(O104:O108)</f>
        <v>0</v>
      </c>
      <c r="P109" s="744"/>
      <c r="Q109" s="744"/>
    </row>
    <row r="110" spans="1:17" ht="23.25" customHeight="1">
      <c r="A110" s="769">
        <v>21</v>
      </c>
      <c r="B110" s="767" t="s">
        <v>378</v>
      </c>
      <c r="C110" s="768">
        <v>108.44</v>
      </c>
      <c r="D110" s="768"/>
      <c r="E110" s="768"/>
      <c r="F110" s="768"/>
      <c r="G110" s="768">
        <f>SUM(C110:F113)</f>
        <v>108.44</v>
      </c>
      <c r="H110" s="774" t="s">
        <v>379</v>
      </c>
      <c r="I110" s="313" t="s">
        <v>49</v>
      </c>
      <c r="J110" s="314">
        <v>111.82</v>
      </c>
      <c r="K110" s="198" t="s">
        <v>71</v>
      </c>
      <c r="L110" s="314">
        <v>50</v>
      </c>
      <c r="M110" s="314">
        <v>40</v>
      </c>
      <c r="N110" s="317"/>
      <c r="O110" s="317"/>
      <c r="P110" s="745" t="s">
        <v>369</v>
      </c>
      <c r="Q110" s="745" t="str">
        <f>'[1]State Plan'!$L$29</f>
        <v>Tender in process for the Interior work of 3rd floor.</v>
      </c>
    </row>
    <row r="111" spans="1:17" ht="23.25" customHeight="1">
      <c r="A111" s="769"/>
      <c r="B111" s="767"/>
      <c r="C111" s="768"/>
      <c r="D111" s="768"/>
      <c r="E111" s="768"/>
      <c r="F111" s="768"/>
      <c r="G111" s="768"/>
      <c r="H111" s="774"/>
      <c r="I111" s="313" t="s">
        <v>61</v>
      </c>
      <c r="J111" s="314">
        <v>90.04</v>
      </c>
      <c r="K111" s="198" t="s">
        <v>58</v>
      </c>
      <c r="L111" s="314"/>
      <c r="M111" s="314">
        <v>61.86</v>
      </c>
      <c r="N111" s="317"/>
      <c r="O111" s="317"/>
      <c r="P111" s="745"/>
      <c r="Q111" s="745"/>
    </row>
    <row r="112" spans="1:17" ht="23.25" customHeight="1">
      <c r="A112" s="769"/>
      <c r="B112" s="767"/>
      <c r="C112" s="768"/>
      <c r="D112" s="768"/>
      <c r="E112" s="768"/>
      <c r="F112" s="768"/>
      <c r="G112" s="768"/>
      <c r="H112" s="774"/>
      <c r="I112" s="313" t="s">
        <v>62</v>
      </c>
      <c r="J112" s="314">
        <v>6.58</v>
      </c>
      <c r="K112" s="198" t="s">
        <v>54</v>
      </c>
      <c r="L112" s="314"/>
      <c r="M112" s="314">
        <v>6.58</v>
      </c>
      <c r="N112" s="317"/>
      <c r="O112" s="317"/>
      <c r="P112" s="745"/>
      <c r="Q112" s="745"/>
    </row>
    <row r="113" spans="1:17" ht="20.25" customHeight="1">
      <c r="A113" s="769"/>
      <c r="B113" s="767"/>
      <c r="C113" s="768"/>
      <c r="D113" s="768"/>
      <c r="E113" s="768"/>
      <c r="F113" s="768"/>
      <c r="G113" s="768"/>
      <c r="H113" s="769"/>
      <c r="I113" s="196" t="s">
        <v>28</v>
      </c>
      <c r="J113" s="197">
        <f>SUM(J110:J112)</f>
        <v>208.44000000000003</v>
      </c>
      <c r="K113" s="198"/>
      <c r="L113" s="197">
        <f>SUM(L110:L112)</f>
        <v>50</v>
      </c>
      <c r="M113" s="197">
        <f>SUM(M110:M112)</f>
        <v>108.44</v>
      </c>
      <c r="N113" s="199">
        <f>SUM(N110:N110)</f>
        <v>0</v>
      </c>
      <c r="O113" s="199">
        <f>SUM(O110:O110)</f>
        <v>0</v>
      </c>
      <c r="P113" s="776"/>
      <c r="Q113" s="745"/>
    </row>
    <row r="114" spans="1:17" ht="16.5">
      <c r="A114" s="769">
        <v>22</v>
      </c>
      <c r="B114" s="767" t="s">
        <v>380</v>
      </c>
      <c r="C114" s="768">
        <v>8.8</v>
      </c>
      <c r="D114" s="768"/>
      <c r="E114" s="768"/>
      <c r="F114" s="768"/>
      <c r="G114" s="768">
        <f>SUM(C114:F117)</f>
        <v>8.8</v>
      </c>
      <c r="H114" s="774" t="s">
        <v>381</v>
      </c>
      <c r="I114" s="319" t="s">
        <v>49</v>
      </c>
      <c r="J114" s="318">
        <v>30</v>
      </c>
      <c r="K114" s="316" t="s">
        <v>71</v>
      </c>
      <c r="L114" s="315">
        <v>20</v>
      </c>
      <c r="M114" s="314">
        <v>8.8</v>
      </c>
      <c r="N114" s="763"/>
      <c r="O114" s="763"/>
      <c r="P114" s="745" t="s">
        <v>338</v>
      </c>
      <c r="Q114" s="745" t="str">
        <f>'[1]State Plan'!$L$30</f>
        <v>Account is to be squared up.</v>
      </c>
    </row>
    <row r="115" spans="1:17" ht="16.5">
      <c r="A115" s="769"/>
      <c r="B115" s="767"/>
      <c r="C115" s="768"/>
      <c r="D115" s="768"/>
      <c r="E115" s="768"/>
      <c r="F115" s="768"/>
      <c r="G115" s="768"/>
      <c r="H115" s="774"/>
      <c r="I115" s="319" t="s">
        <v>61</v>
      </c>
      <c r="J115" s="318"/>
      <c r="K115" s="316" t="s">
        <v>67</v>
      </c>
      <c r="L115" s="315"/>
      <c r="M115" s="315"/>
      <c r="N115" s="763"/>
      <c r="O115" s="763"/>
      <c r="P115" s="745"/>
      <c r="Q115" s="745"/>
    </row>
    <row r="116" spans="1:17" ht="16.5">
      <c r="A116" s="769"/>
      <c r="B116" s="767"/>
      <c r="C116" s="768"/>
      <c r="D116" s="768"/>
      <c r="E116" s="768"/>
      <c r="F116" s="768"/>
      <c r="G116" s="768"/>
      <c r="H116" s="774"/>
      <c r="I116" s="319" t="s">
        <v>62</v>
      </c>
      <c r="J116" s="318"/>
      <c r="K116" s="316" t="s">
        <v>382</v>
      </c>
      <c r="L116" s="315">
        <v>1.2</v>
      </c>
      <c r="M116" s="315"/>
      <c r="N116" s="763"/>
      <c r="O116" s="763"/>
      <c r="P116" s="745"/>
      <c r="Q116" s="745"/>
    </row>
    <row r="117" spans="1:17" ht="20.25" customHeight="1">
      <c r="A117" s="769"/>
      <c r="B117" s="767"/>
      <c r="C117" s="768"/>
      <c r="D117" s="768"/>
      <c r="E117" s="768"/>
      <c r="F117" s="768"/>
      <c r="G117" s="768"/>
      <c r="H117" s="769"/>
      <c r="I117" s="196" t="s">
        <v>28</v>
      </c>
      <c r="J117" s="197">
        <f>SUM(J114:J116)</f>
        <v>30</v>
      </c>
      <c r="K117" s="198"/>
      <c r="L117" s="197">
        <f>SUM(L114:L116)</f>
        <v>21.2</v>
      </c>
      <c r="M117" s="197">
        <f>SUM(M114:M116)</f>
        <v>8.8</v>
      </c>
      <c r="N117" s="197">
        <f>SUM(N114:N116)</f>
        <v>0</v>
      </c>
      <c r="O117" s="197">
        <f>SUM(O114:O116)</f>
        <v>0</v>
      </c>
      <c r="P117" s="776"/>
      <c r="Q117" s="745"/>
    </row>
    <row r="118" spans="1:17" ht="19.5" customHeight="1">
      <c r="A118" s="752">
        <v>23</v>
      </c>
      <c r="B118" s="753" t="s">
        <v>383</v>
      </c>
      <c r="C118" s="772">
        <v>50</v>
      </c>
      <c r="D118" s="759"/>
      <c r="E118" s="759"/>
      <c r="F118" s="759"/>
      <c r="G118" s="759">
        <f>SUM(C118:F119)</f>
        <v>50</v>
      </c>
      <c r="H118" s="778"/>
      <c r="I118" s="139" t="s">
        <v>49</v>
      </c>
      <c r="J118" s="143"/>
      <c r="K118" s="140" t="s">
        <v>71</v>
      </c>
      <c r="L118" s="143"/>
      <c r="M118" s="143"/>
      <c r="N118" s="141"/>
      <c r="O118" s="141"/>
      <c r="P118" s="743"/>
      <c r="Q118" s="190" t="s">
        <v>833</v>
      </c>
    </row>
    <row r="119" spans="1:17" ht="85.5" customHeight="1">
      <c r="A119" s="752"/>
      <c r="B119" s="753"/>
      <c r="C119" s="772"/>
      <c r="D119" s="759"/>
      <c r="E119" s="759"/>
      <c r="F119" s="759"/>
      <c r="G119" s="759"/>
      <c r="H119" s="752"/>
      <c r="I119" s="144" t="s">
        <v>28</v>
      </c>
      <c r="J119" s="145">
        <f>SUM(J118:J118)</f>
        <v>0</v>
      </c>
      <c r="K119" s="140"/>
      <c r="L119" s="145">
        <f>SUM(L118:L118)</f>
        <v>0</v>
      </c>
      <c r="M119" s="145">
        <f>SUM(M118:M118)</f>
        <v>0</v>
      </c>
      <c r="N119" s="146">
        <f>SUM(N118:N118)</f>
        <v>0</v>
      </c>
      <c r="O119" s="146">
        <f>SUM(O118:O118)</f>
        <v>0</v>
      </c>
      <c r="P119" s="779"/>
      <c r="Q119" s="414" t="str">
        <f>'[1]State Plan'!$L$31</f>
        <v>Principal has been addressed to provide detail requiremnt vide E.E.s Lt. No.2791 dt.4.5.10</v>
      </c>
    </row>
    <row r="120" spans="1:17" ht="25.5" customHeight="1">
      <c r="A120" s="769">
        <v>24</v>
      </c>
      <c r="B120" s="767" t="s">
        <v>384</v>
      </c>
      <c r="C120" s="768">
        <v>50</v>
      </c>
      <c r="D120" s="768"/>
      <c r="E120" s="768"/>
      <c r="F120" s="768"/>
      <c r="G120" s="768">
        <f>SUM(C120:F121)</f>
        <v>50</v>
      </c>
      <c r="H120" s="774" t="s">
        <v>697</v>
      </c>
      <c r="I120" s="313" t="s">
        <v>61</v>
      </c>
      <c r="J120" s="314">
        <v>19.96</v>
      </c>
      <c r="K120" s="198" t="s">
        <v>58</v>
      </c>
      <c r="L120" s="314"/>
      <c r="M120" s="314">
        <v>19.96</v>
      </c>
      <c r="N120" s="317"/>
      <c r="O120" s="317"/>
      <c r="P120" s="745"/>
      <c r="Q120" s="415" t="s">
        <v>833</v>
      </c>
    </row>
    <row r="121" spans="1:17" ht="78" customHeight="1">
      <c r="A121" s="769"/>
      <c r="B121" s="767"/>
      <c r="C121" s="768"/>
      <c r="D121" s="768"/>
      <c r="E121" s="768"/>
      <c r="F121" s="768"/>
      <c r="G121" s="768"/>
      <c r="H121" s="769"/>
      <c r="I121" s="196" t="s">
        <v>28</v>
      </c>
      <c r="J121" s="197">
        <f>SUM(J120:J120)</f>
        <v>19.96</v>
      </c>
      <c r="K121" s="198"/>
      <c r="L121" s="197">
        <f>SUM(L120:L120)</f>
        <v>0</v>
      </c>
      <c r="M121" s="197">
        <f>SUM(M120:M120)</f>
        <v>19.96</v>
      </c>
      <c r="N121" s="199">
        <f>SUM(N120:N120)</f>
        <v>0</v>
      </c>
      <c r="O121" s="199">
        <f>SUM(O120:O120)</f>
        <v>0</v>
      </c>
      <c r="P121" s="776"/>
      <c r="Q121" s="415" t="str">
        <f>'[1]State Plan'!$L$32</f>
        <v>Est. submitted</v>
      </c>
    </row>
    <row r="122" spans="1:17" ht="18.75" customHeight="1">
      <c r="A122" s="752">
        <v>25</v>
      </c>
      <c r="B122" s="753" t="s">
        <v>385</v>
      </c>
      <c r="C122" s="772">
        <v>50</v>
      </c>
      <c r="D122" s="759"/>
      <c r="E122" s="759"/>
      <c r="F122" s="759"/>
      <c r="G122" s="759">
        <f>SUM(C122:F123)</f>
        <v>50</v>
      </c>
      <c r="H122" s="778"/>
      <c r="I122" s="139" t="s">
        <v>49</v>
      </c>
      <c r="J122" s="143"/>
      <c r="K122" s="140" t="s">
        <v>71</v>
      </c>
      <c r="L122" s="143"/>
      <c r="M122" s="143"/>
      <c r="N122" s="141"/>
      <c r="O122" s="141"/>
      <c r="P122" s="743"/>
      <c r="Q122" s="190" t="s">
        <v>833</v>
      </c>
    </row>
    <row r="123" spans="1:17" ht="76.5" customHeight="1">
      <c r="A123" s="752"/>
      <c r="B123" s="753"/>
      <c r="C123" s="772"/>
      <c r="D123" s="759"/>
      <c r="E123" s="759"/>
      <c r="F123" s="759"/>
      <c r="G123" s="759"/>
      <c r="H123" s="752"/>
      <c r="I123" s="144" t="s">
        <v>28</v>
      </c>
      <c r="J123" s="145">
        <f>SUM(J122:J122)</f>
        <v>0</v>
      </c>
      <c r="K123" s="140"/>
      <c r="L123" s="145">
        <f>SUM(L122:L122)</f>
        <v>0</v>
      </c>
      <c r="M123" s="145">
        <f>SUM(M122:M122)</f>
        <v>0</v>
      </c>
      <c r="N123" s="146">
        <f>SUM(N122:N122)</f>
        <v>0</v>
      </c>
      <c r="O123" s="146">
        <f>SUM(O122:O122)</f>
        <v>0</v>
      </c>
      <c r="P123" s="779"/>
      <c r="Q123" s="414" t="str">
        <f>'[1]State Plan'!$L$33</f>
        <v>CA has been addressed for drawing vide E.E.s Lt.2794 dt.4.5.10</v>
      </c>
    </row>
    <row r="124" spans="1:17" ht="20.25" customHeight="1">
      <c r="A124" s="752">
        <v>26</v>
      </c>
      <c r="B124" s="753" t="s">
        <v>435</v>
      </c>
      <c r="C124" s="772">
        <v>50</v>
      </c>
      <c r="D124" s="759"/>
      <c r="E124" s="759"/>
      <c r="F124" s="759"/>
      <c r="G124" s="759">
        <f>SUM(C124:F125)</f>
        <v>50</v>
      </c>
      <c r="H124" s="778"/>
      <c r="I124" s="139" t="s">
        <v>49</v>
      </c>
      <c r="J124" s="143"/>
      <c r="K124" s="140" t="s">
        <v>71</v>
      </c>
      <c r="L124" s="143"/>
      <c r="M124" s="143"/>
      <c r="N124" s="141"/>
      <c r="O124" s="141"/>
      <c r="P124" s="743"/>
      <c r="Q124" s="190" t="s">
        <v>833</v>
      </c>
    </row>
    <row r="125" spans="1:17" ht="72.75" customHeight="1">
      <c r="A125" s="752"/>
      <c r="B125" s="753"/>
      <c r="C125" s="772"/>
      <c r="D125" s="759"/>
      <c r="E125" s="759"/>
      <c r="F125" s="759"/>
      <c r="G125" s="759"/>
      <c r="H125" s="752"/>
      <c r="I125" s="144" t="s">
        <v>28</v>
      </c>
      <c r="J125" s="145">
        <f>SUM(J124:J124)</f>
        <v>0</v>
      </c>
      <c r="K125" s="140"/>
      <c r="L125" s="145">
        <f>SUM(L124:L124)</f>
        <v>0</v>
      </c>
      <c r="M125" s="145">
        <f>SUM(M124:M124)</f>
        <v>0</v>
      </c>
      <c r="N125" s="146">
        <f>SUM(N124:N124)</f>
        <v>0</v>
      </c>
      <c r="O125" s="146">
        <f>SUM(O124:O124)</f>
        <v>0</v>
      </c>
      <c r="P125" s="779"/>
      <c r="Q125" s="414" t="str">
        <f>'[1]State Plan'!$L$34</f>
        <v>CA has been addressed for drawing vide E.E.s Lt.2797 dt.4.5.10</v>
      </c>
    </row>
    <row r="126" spans="1:17" ht="19.5" customHeight="1">
      <c r="A126" s="752">
        <v>27</v>
      </c>
      <c r="B126" s="753" t="s">
        <v>386</v>
      </c>
      <c r="C126" s="772">
        <v>50</v>
      </c>
      <c r="D126" s="759"/>
      <c r="E126" s="759"/>
      <c r="F126" s="759"/>
      <c r="G126" s="759">
        <f>SUM(C126:F127)</f>
        <v>50</v>
      </c>
      <c r="H126" s="778"/>
      <c r="I126" s="139" t="s">
        <v>49</v>
      </c>
      <c r="J126" s="143"/>
      <c r="K126" s="140" t="s">
        <v>71</v>
      </c>
      <c r="L126" s="143"/>
      <c r="M126" s="143"/>
      <c r="N126" s="141"/>
      <c r="O126" s="141"/>
      <c r="P126" s="743"/>
      <c r="Q126" s="190" t="s">
        <v>833</v>
      </c>
    </row>
    <row r="127" spans="1:17" ht="45.75" customHeight="1">
      <c r="A127" s="752"/>
      <c r="B127" s="753"/>
      <c r="C127" s="772"/>
      <c r="D127" s="759"/>
      <c r="E127" s="759"/>
      <c r="F127" s="759"/>
      <c r="G127" s="759"/>
      <c r="H127" s="752"/>
      <c r="I127" s="144" t="s">
        <v>28</v>
      </c>
      <c r="J127" s="145">
        <f>SUM(J126:J126)</f>
        <v>0</v>
      </c>
      <c r="K127" s="140"/>
      <c r="L127" s="145">
        <f>SUM(L126:L126)</f>
        <v>0</v>
      </c>
      <c r="M127" s="145">
        <f>SUM(M126:M126)</f>
        <v>0</v>
      </c>
      <c r="N127" s="146">
        <f>SUM(N126:N126)</f>
        <v>0</v>
      </c>
      <c r="O127" s="146">
        <f>SUM(O126:O126)</f>
        <v>0</v>
      </c>
      <c r="P127" s="779"/>
      <c r="Q127" s="414" t="str">
        <f>'[1]State Plan'!$L$35</f>
        <v>CA has been addressed for drawing</v>
      </c>
    </row>
    <row r="128" spans="1:17" ht="19.5" customHeight="1">
      <c r="A128" s="752">
        <v>28</v>
      </c>
      <c r="B128" s="753" t="s">
        <v>387</v>
      </c>
      <c r="C128" s="772">
        <v>10</v>
      </c>
      <c r="D128" s="759"/>
      <c r="E128" s="759"/>
      <c r="F128" s="759"/>
      <c r="G128" s="759">
        <f>SUM(C128:F129)</f>
        <v>10</v>
      </c>
      <c r="H128" s="778"/>
      <c r="I128" s="139" t="s">
        <v>49</v>
      </c>
      <c r="J128" s="143"/>
      <c r="K128" s="140" t="s">
        <v>71</v>
      </c>
      <c r="L128" s="143"/>
      <c r="M128" s="143"/>
      <c r="N128" s="141"/>
      <c r="O128" s="141"/>
      <c r="P128" s="743"/>
      <c r="Q128" s="190" t="s">
        <v>833</v>
      </c>
    </row>
    <row r="129" spans="1:17" ht="73.5" customHeight="1">
      <c r="A129" s="752"/>
      <c r="B129" s="753"/>
      <c r="C129" s="772"/>
      <c r="D129" s="759"/>
      <c r="E129" s="759"/>
      <c r="F129" s="759"/>
      <c r="G129" s="759"/>
      <c r="H129" s="752"/>
      <c r="I129" s="144" t="s">
        <v>28</v>
      </c>
      <c r="J129" s="145">
        <f>SUM(J128:J128)</f>
        <v>0</v>
      </c>
      <c r="K129" s="140"/>
      <c r="L129" s="145">
        <f>SUM(L128:L128)</f>
        <v>0</v>
      </c>
      <c r="M129" s="145">
        <f>SUM(M128:M128)</f>
        <v>0</v>
      </c>
      <c r="N129" s="146">
        <f>SUM(N128:N128)</f>
        <v>0</v>
      </c>
      <c r="O129" s="146">
        <f>SUM(O128:O128)</f>
        <v>0</v>
      </c>
      <c r="P129" s="779"/>
      <c r="Q129" s="414" t="str">
        <f>'[1]State Plan'!$L$36</f>
        <v>CA has been addressed for drawing vide E.E.s Lt.2827 dt.6.5.10</v>
      </c>
    </row>
    <row r="130" spans="1:17" ht="45.75" customHeight="1">
      <c r="A130" s="752">
        <v>29</v>
      </c>
      <c r="B130" s="753" t="s">
        <v>388</v>
      </c>
      <c r="C130" s="772">
        <v>50</v>
      </c>
      <c r="D130" s="759"/>
      <c r="E130" s="759"/>
      <c r="F130" s="759"/>
      <c r="G130" s="759">
        <f>SUM(C130:F131)</f>
        <v>50</v>
      </c>
      <c r="H130" s="754"/>
      <c r="I130" s="139" t="s">
        <v>49</v>
      </c>
      <c r="J130" s="143"/>
      <c r="K130" s="140" t="s">
        <v>71</v>
      </c>
      <c r="L130" s="143"/>
      <c r="M130" s="143"/>
      <c r="N130" s="141"/>
      <c r="O130" s="141"/>
      <c r="P130" s="743"/>
      <c r="Q130" s="190" t="s">
        <v>833</v>
      </c>
    </row>
    <row r="131" spans="1:17" ht="20.25" customHeight="1">
      <c r="A131" s="752"/>
      <c r="B131" s="753"/>
      <c r="C131" s="772"/>
      <c r="D131" s="759"/>
      <c r="E131" s="759"/>
      <c r="F131" s="759"/>
      <c r="G131" s="759"/>
      <c r="H131" s="752"/>
      <c r="I131" s="144" t="s">
        <v>28</v>
      </c>
      <c r="J131" s="145">
        <f>SUM(J130:J130)</f>
        <v>0</v>
      </c>
      <c r="K131" s="140"/>
      <c r="L131" s="145">
        <f>SUM(L130:L130)</f>
        <v>0</v>
      </c>
      <c r="M131" s="145">
        <f>SUM(M130:M130)</f>
        <v>0</v>
      </c>
      <c r="N131" s="146">
        <f>SUM(N130:N130)</f>
        <v>0</v>
      </c>
      <c r="O131" s="146">
        <f>SUM(O130:O130)</f>
        <v>0</v>
      </c>
      <c r="P131" s="779"/>
      <c r="Q131" s="414" t="str">
        <f>'[1]State Plan'!$L$37</f>
        <v>Est. under preparation.</v>
      </c>
    </row>
    <row r="132" spans="1:18" ht="16.5">
      <c r="A132" s="158"/>
      <c r="B132" s="159" t="s">
        <v>389</v>
      </c>
      <c r="C132" s="151">
        <f>SUM(C61:C131)</f>
        <v>1050.05</v>
      </c>
      <c r="D132" s="151">
        <f>SUM(D61:D131)</f>
        <v>0</v>
      </c>
      <c r="E132" s="151">
        <f>SUM(E61:E131)</f>
        <v>0</v>
      </c>
      <c r="F132" s="151">
        <f>SUM(F61:F131)</f>
        <v>0</v>
      </c>
      <c r="G132" s="151">
        <f>SUM(G61:G131)</f>
        <v>1050.05</v>
      </c>
      <c r="H132" s="152"/>
      <c r="I132" s="153"/>
      <c r="J132" s="154">
        <f>SUM(J67,J75,J83,J89,J94,J99,J103,J109,J113,J117,J119,J121,J123,J125,J127,J129,J131)</f>
        <v>1415.18</v>
      </c>
      <c r="K132" s="155"/>
      <c r="L132" s="154">
        <f>SUM(L67,L75,L83,L89,L94,L99,L103,L109,L113,L117,L119,L121,L123,L125,L127,L129,L131)</f>
        <v>446.89</v>
      </c>
      <c r="M132" s="154">
        <f>SUM(M65,M67,M73,M75,M81,M83,M89,M94,M99,M103,M109,M113,M117,M119,M121,M123,M125,M127,M129,M131)</f>
        <v>599.0899999999999</v>
      </c>
      <c r="N132" s="154">
        <f>SUM(N67,N75,N83,N89,N94,N99,N103,N109,N113,N117,N119,N121,N123,N125,N127,N129,N131)</f>
        <v>375.69</v>
      </c>
      <c r="O132" s="154">
        <f>SUM(O67,O75,O83,O89,O94,O99,O103,O109,O113,O117,O119,O121,O123,O125,O127,O129,O131)</f>
        <v>0</v>
      </c>
      <c r="P132" s="156"/>
      <c r="Q132" s="157"/>
      <c r="R132" s="160"/>
    </row>
    <row r="133" spans="1:17" ht="26.25" customHeight="1">
      <c r="A133" s="769">
        <v>30</v>
      </c>
      <c r="B133" s="760" t="s">
        <v>390</v>
      </c>
      <c r="C133" s="768">
        <v>101.55</v>
      </c>
      <c r="D133" s="768"/>
      <c r="E133" s="768"/>
      <c r="F133" s="768"/>
      <c r="G133" s="768">
        <f>SUM(C133:F137)</f>
        <v>101.55</v>
      </c>
      <c r="H133" s="760" t="s">
        <v>391</v>
      </c>
      <c r="I133" s="313" t="s">
        <v>49</v>
      </c>
      <c r="J133" s="313">
        <v>256.21</v>
      </c>
      <c r="K133" s="198" t="s">
        <v>392</v>
      </c>
      <c r="L133" s="313">
        <f>43.45+202</f>
        <v>245.45</v>
      </c>
      <c r="M133" s="314">
        <v>10.76</v>
      </c>
      <c r="N133" s="763">
        <v>283.45</v>
      </c>
      <c r="O133" s="763"/>
      <c r="P133" s="775"/>
      <c r="Q133" s="190" t="s">
        <v>833</v>
      </c>
    </row>
    <row r="134" spans="1:17" ht="34.5" customHeight="1">
      <c r="A134" s="769"/>
      <c r="B134" s="760"/>
      <c r="C134" s="768"/>
      <c r="D134" s="768"/>
      <c r="E134" s="768"/>
      <c r="F134" s="768"/>
      <c r="G134" s="768"/>
      <c r="H134" s="760"/>
      <c r="I134" s="313" t="s">
        <v>61</v>
      </c>
      <c r="J134" s="314">
        <v>25.37</v>
      </c>
      <c r="K134" s="198" t="s">
        <v>67</v>
      </c>
      <c r="L134" s="320">
        <v>20</v>
      </c>
      <c r="M134" s="314">
        <v>5.37</v>
      </c>
      <c r="N134" s="763"/>
      <c r="O134" s="763"/>
      <c r="P134" s="775"/>
      <c r="Q134" s="742" t="str">
        <f>'[1]State Plan'!$L$38</f>
        <v>Est. amounting to Rs.126 lakh (SF) has already been submitted to the Principal MKCG vide E.E.s Lt.7458 dt.6.5.10 for AA</v>
      </c>
    </row>
    <row r="135" spans="1:17" ht="34.5" customHeight="1">
      <c r="A135" s="769"/>
      <c r="B135" s="760"/>
      <c r="C135" s="768"/>
      <c r="D135" s="768"/>
      <c r="E135" s="768"/>
      <c r="F135" s="768"/>
      <c r="G135" s="768"/>
      <c r="H135" s="760"/>
      <c r="I135" s="313" t="s">
        <v>333</v>
      </c>
      <c r="J135" s="314">
        <v>25.37</v>
      </c>
      <c r="K135" s="764" t="s">
        <v>364</v>
      </c>
      <c r="L135" s="765">
        <v>18</v>
      </c>
      <c r="M135" s="765">
        <v>45.42</v>
      </c>
      <c r="N135" s="763"/>
      <c r="O135" s="763"/>
      <c r="P135" s="775"/>
      <c r="Q135" s="737"/>
    </row>
    <row r="136" spans="1:17" ht="34.5" customHeight="1">
      <c r="A136" s="769"/>
      <c r="B136" s="760"/>
      <c r="C136" s="768"/>
      <c r="D136" s="768"/>
      <c r="E136" s="768"/>
      <c r="F136" s="768"/>
      <c r="G136" s="768"/>
      <c r="H136" s="760"/>
      <c r="I136" s="313" t="s">
        <v>335</v>
      </c>
      <c r="J136" s="314">
        <v>38.05</v>
      </c>
      <c r="K136" s="764"/>
      <c r="L136" s="765"/>
      <c r="M136" s="765"/>
      <c r="N136" s="763"/>
      <c r="O136" s="763"/>
      <c r="P136" s="775"/>
      <c r="Q136" s="737"/>
    </row>
    <row r="137" spans="1:18" ht="34.5" customHeight="1">
      <c r="A137" s="769"/>
      <c r="B137" s="760"/>
      <c r="C137" s="768"/>
      <c r="D137" s="768"/>
      <c r="E137" s="768"/>
      <c r="F137" s="768"/>
      <c r="G137" s="768"/>
      <c r="H137" s="760"/>
      <c r="I137" s="196" t="s">
        <v>28</v>
      </c>
      <c r="J137" s="197">
        <f>SUM(J133:J136)</f>
        <v>345</v>
      </c>
      <c r="K137" s="198"/>
      <c r="L137" s="197">
        <f>SUM(L133:L136)</f>
        <v>283.45</v>
      </c>
      <c r="M137" s="197">
        <f>SUM(M133:M136)</f>
        <v>61.55</v>
      </c>
      <c r="N137" s="199">
        <f>SUM(N133:N136)</f>
        <v>283.45</v>
      </c>
      <c r="O137" s="199">
        <f>SUM(O133:O136)</f>
        <v>0</v>
      </c>
      <c r="P137" s="775"/>
      <c r="Q137" s="738"/>
      <c r="R137" s="160"/>
    </row>
    <row r="138" spans="1:17" ht="24.75" customHeight="1">
      <c r="A138" s="766">
        <v>31</v>
      </c>
      <c r="B138" s="780" t="s">
        <v>393</v>
      </c>
      <c r="C138" s="773">
        <v>143.38</v>
      </c>
      <c r="D138" s="773"/>
      <c r="E138" s="773"/>
      <c r="F138" s="773"/>
      <c r="G138" s="773">
        <f>SUM(C138:F141)</f>
        <v>143.38</v>
      </c>
      <c r="H138" s="769" t="s">
        <v>394</v>
      </c>
      <c r="I138" s="313" t="s">
        <v>49</v>
      </c>
      <c r="J138" s="314">
        <v>151.07</v>
      </c>
      <c r="K138" s="198" t="s">
        <v>392</v>
      </c>
      <c r="L138" s="314">
        <v>30</v>
      </c>
      <c r="M138" s="314">
        <v>115.07</v>
      </c>
      <c r="N138" s="763">
        <v>30</v>
      </c>
      <c r="O138" s="763"/>
      <c r="P138" s="763" t="s">
        <v>395</v>
      </c>
      <c r="Q138" s="775" t="str">
        <f>'[1]State Plan'!$L$39</f>
        <v>Work upto roof level</v>
      </c>
    </row>
    <row r="139" spans="1:17" ht="24.75" customHeight="1">
      <c r="A139" s="766"/>
      <c r="B139" s="780"/>
      <c r="C139" s="773"/>
      <c r="D139" s="773"/>
      <c r="E139" s="773"/>
      <c r="F139" s="773"/>
      <c r="G139" s="773"/>
      <c r="H139" s="769"/>
      <c r="I139" s="313" t="s">
        <v>396</v>
      </c>
      <c r="J139" s="314">
        <v>32.87</v>
      </c>
      <c r="K139" s="198" t="s">
        <v>56</v>
      </c>
      <c r="L139" s="314"/>
      <c r="M139" s="314">
        <v>20.87</v>
      </c>
      <c r="N139" s="763"/>
      <c r="O139" s="763"/>
      <c r="P139" s="763"/>
      <c r="Q139" s="775"/>
    </row>
    <row r="140" spans="1:17" ht="24.75" customHeight="1">
      <c r="A140" s="766"/>
      <c r="B140" s="780"/>
      <c r="C140" s="773"/>
      <c r="D140" s="773"/>
      <c r="E140" s="773"/>
      <c r="F140" s="773"/>
      <c r="G140" s="773"/>
      <c r="H140" s="769"/>
      <c r="I140" s="200" t="s">
        <v>397</v>
      </c>
      <c r="J140" s="315">
        <v>9.44</v>
      </c>
      <c r="K140" s="316" t="s">
        <v>54</v>
      </c>
      <c r="L140" s="198"/>
      <c r="M140" s="198">
        <v>7.44</v>
      </c>
      <c r="N140" s="763"/>
      <c r="O140" s="763"/>
      <c r="P140" s="763"/>
      <c r="Q140" s="775"/>
    </row>
    <row r="141" spans="1:17" ht="24.75" customHeight="1">
      <c r="A141" s="766"/>
      <c r="B141" s="780"/>
      <c r="C141" s="773"/>
      <c r="D141" s="773"/>
      <c r="E141" s="773"/>
      <c r="F141" s="773"/>
      <c r="G141" s="773"/>
      <c r="H141" s="769"/>
      <c r="I141" s="196" t="s">
        <v>63</v>
      </c>
      <c r="J141" s="197">
        <f>SUM(J138:J140)</f>
        <v>193.38</v>
      </c>
      <c r="K141" s="198"/>
      <c r="L141" s="197">
        <f>SUM(L138:L140)</f>
        <v>30</v>
      </c>
      <c r="M141" s="197">
        <f>SUM(M138:M140)</f>
        <v>143.38</v>
      </c>
      <c r="N141" s="197">
        <f>SUM(N138:N140)</f>
        <v>30</v>
      </c>
      <c r="O141" s="197">
        <f>SUM(O138:O140)</f>
        <v>0</v>
      </c>
      <c r="P141" s="763"/>
      <c r="Q141" s="775"/>
    </row>
    <row r="142" spans="1:17" ht="26.25" customHeight="1">
      <c r="A142" s="766">
        <v>32</v>
      </c>
      <c r="B142" s="780" t="s">
        <v>398</v>
      </c>
      <c r="C142" s="773">
        <v>102.6</v>
      </c>
      <c r="D142" s="773"/>
      <c r="E142" s="773"/>
      <c r="F142" s="773"/>
      <c r="G142" s="773">
        <f>SUM(C142:F145)</f>
        <v>102.6</v>
      </c>
      <c r="H142" s="769" t="s">
        <v>399</v>
      </c>
      <c r="I142" s="313" t="s">
        <v>49</v>
      </c>
      <c r="J142" s="314">
        <v>111.5</v>
      </c>
      <c r="K142" s="198" t="s">
        <v>392</v>
      </c>
      <c r="L142" s="314">
        <v>50</v>
      </c>
      <c r="M142" s="314">
        <v>61.5</v>
      </c>
      <c r="N142" s="763">
        <v>50</v>
      </c>
      <c r="O142" s="763"/>
      <c r="P142" s="775" t="s">
        <v>395</v>
      </c>
      <c r="Q142" s="775" t="str">
        <f>'[1]State Plan'!$L$40</f>
        <v>Work upto roof level</v>
      </c>
    </row>
    <row r="143" spans="1:17" ht="26.25" customHeight="1">
      <c r="A143" s="766"/>
      <c r="B143" s="780"/>
      <c r="C143" s="773"/>
      <c r="D143" s="773"/>
      <c r="E143" s="773"/>
      <c r="F143" s="773"/>
      <c r="G143" s="773"/>
      <c r="H143" s="769"/>
      <c r="I143" s="313" t="s">
        <v>396</v>
      </c>
      <c r="J143" s="314">
        <v>32.83</v>
      </c>
      <c r="K143" s="198" t="s">
        <v>56</v>
      </c>
      <c r="L143" s="314"/>
      <c r="M143" s="314">
        <v>32.83</v>
      </c>
      <c r="N143" s="763"/>
      <c r="O143" s="763"/>
      <c r="P143" s="775"/>
      <c r="Q143" s="775"/>
    </row>
    <row r="144" spans="1:17" ht="26.25" customHeight="1">
      <c r="A144" s="766"/>
      <c r="B144" s="780"/>
      <c r="C144" s="773"/>
      <c r="D144" s="773"/>
      <c r="E144" s="773"/>
      <c r="F144" s="773"/>
      <c r="G144" s="773"/>
      <c r="H144" s="769"/>
      <c r="I144" s="313" t="s">
        <v>397</v>
      </c>
      <c r="J144" s="314">
        <v>8.27</v>
      </c>
      <c r="K144" s="198" t="s">
        <v>54</v>
      </c>
      <c r="L144" s="314"/>
      <c r="M144" s="314">
        <v>8.27</v>
      </c>
      <c r="N144" s="763"/>
      <c r="O144" s="763"/>
      <c r="P144" s="775"/>
      <c r="Q144" s="775"/>
    </row>
    <row r="145" spans="1:17" ht="26.25" customHeight="1">
      <c r="A145" s="766"/>
      <c r="B145" s="780"/>
      <c r="C145" s="773"/>
      <c r="D145" s="773"/>
      <c r="E145" s="773"/>
      <c r="F145" s="773"/>
      <c r="G145" s="773"/>
      <c r="H145" s="769"/>
      <c r="I145" s="196" t="s">
        <v>28</v>
      </c>
      <c r="J145" s="197">
        <f>SUM(J142:J144)</f>
        <v>152.6</v>
      </c>
      <c r="K145" s="198"/>
      <c r="L145" s="197">
        <f>SUM(L142:L144)</f>
        <v>50</v>
      </c>
      <c r="M145" s="197">
        <f>SUM(M142:M144)</f>
        <v>102.6</v>
      </c>
      <c r="N145" s="199">
        <f>SUM(N142:N144)</f>
        <v>50</v>
      </c>
      <c r="O145" s="199">
        <f>SUM(O142:O144)</f>
        <v>0</v>
      </c>
      <c r="P145" s="775"/>
      <c r="Q145" s="775"/>
    </row>
    <row r="146" spans="1:17" ht="27" customHeight="1">
      <c r="A146" s="769">
        <v>33</v>
      </c>
      <c r="B146" s="767" t="s">
        <v>400</v>
      </c>
      <c r="C146" s="773">
        <v>73.87</v>
      </c>
      <c r="D146" s="773"/>
      <c r="E146" s="773"/>
      <c r="F146" s="773"/>
      <c r="G146" s="773">
        <f>SUM(C146:F149)</f>
        <v>73.87</v>
      </c>
      <c r="H146" s="774" t="s">
        <v>401</v>
      </c>
      <c r="I146" s="313" t="s">
        <v>49</v>
      </c>
      <c r="J146" s="314">
        <v>201.5</v>
      </c>
      <c r="K146" s="198" t="s">
        <v>392</v>
      </c>
      <c r="L146" s="314">
        <v>25</v>
      </c>
      <c r="M146" s="314">
        <v>58.87</v>
      </c>
      <c r="N146" s="763">
        <v>25</v>
      </c>
      <c r="O146" s="763"/>
      <c r="P146" s="745" t="s">
        <v>331</v>
      </c>
      <c r="Q146" s="745" t="str">
        <f>'[1]State Plan'!$L$41</f>
        <v>Work upto roof level</v>
      </c>
    </row>
    <row r="147" spans="1:17" ht="27" customHeight="1">
      <c r="A147" s="769"/>
      <c r="B147" s="767"/>
      <c r="C147" s="773"/>
      <c r="D147" s="773"/>
      <c r="E147" s="773"/>
      <c r="F147" s="773"/>
      <c r="G147" s="773"/>
      <c r="H147" s="774"/>
      <c r="I147" s="313" t="s">
        <v>396</v>
      </c>
      <c r="J147" s="314">
        <v>56.52</v>
      </c>
      <c r="K147" s="198" t="s">
        <v>56</v>
      </c>
      <c r="L147" s="314"/>
      <c r="M147" s="314">
        <v>10</v>
      </c>
      <c r="N147" s="763"/>
      <c r="O147" s="763"/>
      <c r="P147" s="745"/>
      <c r="Q147" s="745"/>
    </row>
    <row r="148" spans="1:17" ht="27" customHeight="1">
      <c r="A148" s="769"/>
      <c r="B148" s="767"/>
      <c r="C148" s="773"/>
      <c r="D148" s="773"/>
      <c r="E148" s="773"/>
      <c r="F148" s="773"/>
      <c r="G148" s="773"/>
      <c r="H148" s="774"/>
      <c r="I148" s="313" t="s">
        <v>397</v>
      </c>
      <c r="J148" s="314">
        <v>15.85</v>
      </c>
      <c r="K148" s="198" t="s">
        <v>54</v>
      </c>
      <c r="L148" s="314"/>
      <c r="M148" s="314">
        <v>5</v>
      </c>
      <c r="N148" s="763"/>
      <c r="O148" s="763"/>
      <c r="P148" s="745"/>
      <c r="Q148" s="745"/>
    </row>
    <row r="149" spans="1:17" ht="27" customHeight="1">
      <c r="A149" s="769"/>
      <c r="B149" s="767"/>
      <c r="C149" s="773"/>
      <c r="D149" s="773"/>
      <c r="E149" s="773"/>
      <c r="F149" s="773"/>
      <c r="G149" s="773"/>
      <c r="H149" s="774"/>
      <c r="I149" s="196" t="s">
        <v>28</v>
      </c>
      <c r="J149" s="197">
        <f>SUM(J146:J148)</f>
        <v>273.87</v>
      </c>
      <c r="K149" s="198"/>
      <c r="L149" s="197">
        <f>SUM(L146:L148)</f>
        <v>25</v>
      </c>
      <c r="M149" s="197">
        <f>SUM(M146:M148)</f>
        <v>73.87</v>
      </c>
      <c r="N149" s="199">
        <f>SUM(N146:N148)</f>
        <v>25</v>
      </c>
      <c r="O149" s="199">
        <f>SUM(O146:O148)</f>
        <v>0</v>
      </c>
      <c r="P149" s="745"/>
      <c r="Q149" s="745"/>
    </row>
    <row r="150" spans="1:17" ht="99">
      <c r="A150" s="192">
        <v>34</v>
      </c>
      <c r="B150" s="321" t="s">
        <v>402</v>
      </c>
      <c r="C150" s="322">
        <v>90</v>
      </c>
      <c r="D150" s="322"/>
      <c r="E150" s="322"/>
      <c r="F150" s="322"/>
      <c r="G150" s="322">
        <f>SUM(C150:F150)</f>
        <v>90</v>
      </c>
      <c r="H150" s="192" t="s">
        <v>403</v>
      </c>
      <c r="I150" s="323" t="s">
        <v>49</v>
      </c>
      <c r="J150" s="324">
        <v>200</v>
      </c>
      <c r="K150" s="316" t="s">
        <v>392</v>
      </c>
      <c r="L150" s="324">
        <v>20</v>
      </c>
      <c r="M150" s="324">
        <v>90</v>
      </c>
      <c r="N150" s="317">
        <v>20</v>
      </c>
      <c r="O150" s="317"/>
      <c r="P150" s="200" t="s">
        <v>395</v>
      </c>
      <c r="Q150" s="200">
        <f>'[1]State Plan'!$L$42</f>
        <v>0</v>
      </c>
    </row>
    <row r="151" spans="1:17" ht="82.5">
      <c r="A151" s="192">
        <v>35</v>
      </c>
      <c r="B151" s="321" t="s">
        <v>404</v>
      </c>
      <c r="C151" s="322">
        <v>1</v>
      </c>
      <c r="D151" s="322"/>
      <c r="E151" s="322"/>
      <c r="F151" s="322"/>
      <c r="G151" s="322">
        <f>SUM(C151:F151)</f>
        <v>1</v>
      </c>
      <c r="H151" s="192" t="s">
        <v>405</v>
      </c>
      <c r="I151" s="323" t="s">
        <v>49</v>
      </c>
      <c r="J151" s="324">
        <v>197</v>
      </c>
      <c r="K151" s="316" t="s">
        <v>392</v>
      </c>
      <c r="L151" s="324">
        <v>50</v>
      </c>
      <c r="M151" s="324">
        <v>1</v>
      </c>
      <c r="N151" s="317">
        <v>50</v>
      </c>
      <c r="O151" s="317"/>
      <c r="P151" s="200" t="s">
        <v>395</v>
      </c>
      <c r="Q151" s="200">
        <f>'[1]State Plan'!$L$43</f>
        <v>0</v>
      </c>
    </row>
    <row r="152" spans="1:17" ht="21" customHeight="1">
      <c r="A152" s="778">
        <v>36</v>
      </c>
      <c r="B152" s="753" t="s">
        <v>406</v>
      </c>
      <c r="C152" s="781">
        <v>50</v>
      </c>
      <c r="D152" s="754"/>
      <c r="E152" s="754"/>
      <c r="F152" s="754"/>
      <c r="G152" s="754">
        <f>SUM(C152:F153)</f>
        <v>50</v>
      </c>
      <c r="H152" s="778"/>
      <c r="I152" s="139" t="s">
        <v>49</v>
      </c>
      <c r="J152" s="143"/>
      <c r="K152" s="140" t="s">
        <v>392</v>
      </c>
      <c r="L152" s="145"/>
      <c r="M152" s="143"/>
      <c r="N152" s="141"/>
      <c r="O152" s="141"/>
      <c r="P152" s="743"/>
      <c r="Q152" s="414" t="s">
        <v>833</v>
      </c>
    </row>
    <row r="153" spans="1:17" ht="126.75" customHeight="1">
      <c r="A153" s="778"/>
      <c r="B153" s="753"/>
      <c r="C153" s="781"/>
      <c r="D153" s="754"/>
      <c r="E153" s="754"/>
      <c r="F153" s="754"/>
      <c r="G153" s="754"/>
      <c r="H153" s="778"/>
      <c r="I153" s="144" t="s">
        <v>28</v>
      </c>
      <c r="J153" s="145">
        <f>SUM(J152:J152)</f>
        <v>0</v>
      </c>
      <c r="K153" s="140"/>
      <c r="L153" s="164">
        <f>SUM(L152:L152)</f>
        <v>0</v>
      </c>
      <c r="M153" s="164">
        <f>SUM(M152:M152)</f>
        <v>0</v>
      </c>
      <c r="N153" s="164">
        <f>SUM(N152:N152)</f>
        <v>0</v>
      </c>
      <c r="O153" s="164">
        <f>SUM(O152:O152)</f>
        <v>0</v>
      </c>
      <c r="P153" s="743"/>
      <c r="Q153" s="414" t="str">
        <f>'[1]State Plan'!$L$44</f>
        <v>Est. amounting to Rs.325 lakh has already been submitted to the Principal MKCG vide E.E.s Lt.7408 dt.3.5.10 for AA</v>
      </c>
    </row>
    <row r="154" spans="1:17" ht="25.5" customHeight="1">
      <c r="A154" s="778">
        <v>37</v>
      </c>
      <c r="B154" s="753" t="s">
        <v>407</v>
      </c>
      <c r="C154" s="781">
        <v>72</v>
      </c>
      <c r="D154" s="754"/>
      <c r="E154" s="754"/>
      <c r="F154" s="754"/>
      <c r="G154" s="754">
        <f>SUM(C154:F155)</f>
        <v>72</v>
      </c>
      <c r="H154" s="778"/>
      <c r="I154" s="139" t="s">
        <v>49</v>
      </c>
      <c r="J154" s="143"/>
      <c r="K154" s="140" t="s">
        <v>392</v>
      </c>
      <c r="L154" s="145"/>
      <c r="M154" s="143"/>
      <c r="N154" s="141"/>
      <c r="O154" s="141"/>
      <c r="P154" s="743"/>
      <c r="Q154" s="414" t="s">
        <v>833</v>
      </c>
    </row>
    <row r="155" spans="1:17" ht="93" customHeight="1">
      <c r="A155" s="778"/>
      <c r="B155" s="753"/>
      <c r="C155" s="781"/>
      <c r="D155" s="754"/>
      <c r="E155" s="754"/>
      <c r="F155" s="754"/>
      <c r="G155" s="754"/>
      <c r="H155" s="778"/>
      <c r="I155" s="144" t="s">
        <v>28</v>
      </c>
      <c r="J155" s="145">
        <f>SUM(J154:J154)</f>
        <v>0</v>
      </c>
      <c r="K155" s="140"/>
      <c r="L155" s="164">
        <f>SUM(L154:L154)</f>
        <v>0</v>
      </c>
      <c r="M155" s="164">
        <f>SUM(M154:M154)</f>
        <v>0</v>
      </c>
      <c r="N155" s="164">
        <f>SUM(N154:N154)</f>
        <v>0</v>
      </c>
      <c r="O155" s="164">
        <f>SUM(O154:O154)</f>
        <v>0</v>
      </c>
      <c r="P155" s="743"/>
      <c r="Q155" s="414" t="str">
        <f>'[1]State Plan'!$L$45</f>
        <v>CA has been requested to furnish the detail drawing vide E.E.s Lt No7392 dt.3.5.10</v>
      </c>
    </row>
    <row r="156" spans="1:17" ht="21" customHeight="1">
      <c r="A156" s="778">
        <v>38</v>
      </c>
      <c r="B156" s="753" t="s">
        <v>408</v>
      </c>
      <c r="C156" s="781">
        <v>50</v>
      </c>
      <c r="D156" s="754"/>
      <c r="E156" s="754"/>
      <c r="F156" s="754"/>
      <c r="G156" s="754">
        <f>SUM(C156:F157)</f>
        <v>50</v>
      </c>
      <c r="H156" s="778"/>
      <c r="I156" s="139" t="s">
        <v>49</v>
      </c>
      <c r="J156" s="143"/>
      <c r="K156" s="140" t="s">
        <v>392</v>
      </c>
      <c r="L156" s="145"/>
      <c r="M156" s="143"/>
      <c r="N156" s="141"/>
      <c r="O156" s="141"/>
      <c r="P156" s="743"/>
      <c r="Q156" s="190" t="s">
        <v>833</v>
      </c>
    </row>
    <row r="157" spans="1:17" ht="72.75" customHeight="1">
      <c r="A157" s="778"/>
      <c r="B157" s="753"/>
      <c r="C157" s="781"/>
      <c r="D157" s="754"/>
      <c r="E157" s="754"/>
      <c r="F157" s="754"/>
      <c r="G157" s="754"/>
      <c r="H157" s="778"/>
      <c r="I157" s="144" t="s">
        <v>28</v>
      </c>
      <c r="J157" s="145">
        <f>SUM(J156:J156)</f>
        <v>0</v>
      </c>
      <c r="K157" s="140"/>
      <c r="L157" s="164">
        <f>SUM(L156:L156)</f>
        <v>0</v>
      </c>
      <c r="M157" s="164">
        <f>SUM(M156:M156)</f>
        <v>0</v>
      </c>
      <c r="N157" s="164">
        <f>SUM(N156:N156)</f>
        <v>0</v>
      </c>
      <c r="O157" s="164">
        <f>SUM(O156:O156)</f>
        <v>0</v>
      </c>
      <c r="P157" s="743"/>
      <c r="Q157" s="414" t="str">
        <f>'[1]State Plan'!$L$46</f>
        <v>CA has been requested to furnish the detail drawing vide E.E.s Lt No7396 dt.3.5.10</v>
      </c>
    </row>
    <row r="158" spans="1:17" ht="18.75" customHeight="1">
      <c r="A158" s="778">
        <v>39</v>
      </c>
      <c r="B158" s="753" t="s">
        <v>409</v>
      </c>
      <c r="C158" s="781">
        <v>88</v>
      </c>
      <c r="D158" s="754"/>
      <c r="E158" s="754"/>
      <c r="F158" s="754"/>
      <c r="G158" s="754">
        <f>SUM(C158:F159)</f>
        <v>88</v>
      </c>
      <c r="H158" s="778"/>
      <c r="I158" s="139" t="s">
        <v>49</v>
      </c>
      <c r="J158" s="143"/>
      <c r="K158" s="140" t="s">
        <v>392</v>
      </c>
      <c r="L158" s="145"/>
      <c r="M158" s="143"/>
      <c r="N158" s="141"/>
      <c r="O158" s="141"/>
      <c r="P158" s="743"/>
      <c r="Q158" s="190" t="s">
        <v>833</v>
      </c>
    </row>
    <row r="159" spans="1:17" ht="82.5">
      <c r="A159" s="778"/>
      <c r="B159" s="753"/>
      <c r="C159" s="781"/>
      <c r="D159" s="754"/>
      <c r="E159" s="754"/>
      <c r="F159" s="754"/>
      <c r="G159" s="754"/>
      <c r="H159" s="778"/>
      <c r="I159" s="144" t="s">
        <v>28</v>
      </c>
      <c r="J159" s="145">
        <f>SUM(J158:J158)</f>
        <v>0</v>
      </c>
      <c r="K159" s="140"/>
      <c r="L159" s="164">
        <f>SUM(L158:L158)</f>
        <v>0</v>
      </c>
      <c r="M159" s="164">
        <f>SUM(M158:M158)</f>
        <v>0</v>
      </c>
      <c r="N159" s="164">
        <f>SUM(N158:N158)</f>
        <v>0</v>
      </c>
      <c r="O159" s="164">
        <f>SUM(O158:O158)</f>
        <v>0</v>
      </c>
      <c r="P159" s="743"/>
      <c r="Q159" s="414" t="str">
        <f>'[1]State Plan'!$L$48</f>
        <v>CA has been requested to furnish the detail drawing vide E.E.s Lt No7404 dt.3.5.10</v>
      </c>
    </row>
    <row r="160" spans="1:17" ht="16.5">
      <c r="A160" s="158"/>
      <c r="B160" s="159" t="s">
        <v>410</v>
      </c>
      <c r="C160" s="151">
        <f>SUM(C133:C159)</f>
        <v>772.4</v>
      </c>
      <c r="D160" s="151">
        <f>SUM(D133:D159)</f>
        <v>0</v>
      </c>
      <c r="E160" s="151">
        <f>SUM(E133:E159)</f>
        <v>0</v>
      </c>
      <c r="F160" s="151">
        <f>SUM(F133:F159)</f>
        <v>0</v>
      </c>
      <c r="G160" s="151">
        <f>SUM(G133:G159)</f>
        <v>772.4</v>
      </c>
      <c r="H160" s="152"/>
      <c r="I160" s="153"/>
      <c r="J160" s="151">
        <f>SUM(J133:J159)</f>
        <v>2326.7</v>
      </c>
      <c r="K160" s="155"/>
      <c r="L160" s="151">
        <f>SUM(L133:L159)</f>
        <v>846.9</v>
      </c>
      <c r="M160" s="151">
        <f>SUM(M137,M141,M145,M149,M150,M151,M153,M155,M157,M159)</f>
        <v>472.4</v>
      </c>
      <c r="N160" s="151">
        <f>SUM(N133:N159)</f>
        <v>846.9</v>
      </c>
      <c r="O160" s="151">
        <f>SUM(O133:O159)</f>
        <v>0</v>
      </c>
      <c r="P160" s="156"/>
      <c r="Q160" s="157"/>
    </row>
    <row r="161" spans="1:17" ht="25.5" customHeight="1">
      <c r="A161" s="769">
        <v>40</v>
      </c>
      <c r="B161" s="760" t="s">
        <v>411</v>
      </c>
      <c r="C161" s="768">
        <v>5</v>
      </c>
      <c r="D161" s="768"/>
      <c r="E161" s="768"/>
      <c r="F161" s="768"/>
      <c r="G161" s="768">
        <f>SUM(C161:F164)</f>
        <v>5</v>
      </c>
      <c r="H161" s="760" t="s">
        <v>412</v>
      </c>
      <c r="I161" s="313" t="s">
        <v>49</v>
      </c>
      <c r="J161" s="314">
        <v>9.6</v>
      </c>
      <c r="K161" s="198" t="s">
        <v>64</v>
      </c>
      <c r="L161" s="314">
        <f>1+3.6</f>
        <v>4.6</v>
      </c>
      <c r="M161" s="314">
        <v>5</v>
      </c>
      <c r="N161" s="763">
        <v>7</v>
      </c>
      <c r="O161" s="763"/>
      <c r="P161" s="775" t="s">
        <v>338</v>
      </c>
      <c r="Q161" s="782" t="str">
        <f>'[1]State Plan'!$L$49</f>
        <v>Account is to be squared up.</v>
      </c>
    </row>
    <row r="162" spans="1:17" ht="25.5" customHeight="1">
      <c r="A162" s="769"/>
      <c r="B162" s="760"/>
      <c r="C162" s="768"/>
      <c r="D162" s="768"/>
      <c r="E162" s="768"/>
      <c r="F162" s="768"/>
      <c r="G162" s="768"/>
      <c r="H162" s="760"/>
      <c r="I162" s="313" t="s">
        <v>61</v>
      </c>
      <c r="J162" s="314">
        <v>0.96</v>
      </c>
      <c r="K162" s="198" t="s">
        <v>332</v>
      </c>
      <c r="L162" s="320">
        <v>0.96</v>
      </c>
      <c r="M162" s="314"/>
      <c r="N162" s="763"/>
      <c r="O162" s="763"/>
      <c r="P162" s="775"/>
      <c r="Q162" s="782"/>
    </row>
    <row r="163" spans="1:17" ht="25.5" customHeight="1">
      <c r="A163" s="769"/>
      <c r="B163" s="760"/>
      <c r="C163" s="768"/>
      <c r="D163" s="768"/>
      <c r="E163" s="768"/>
      <c r="F163" s="768"/>
      <c r="G163" s="768"/>
      <c r="H163" s="760"/>
      <c r="I163" s="313" t="s">
        <v>62</v>
      </c>
      <c r="J163" s="314">
        <v>1.44</v>
      </c>
      <c r="K163" s="198" t="s">
        <v>334</v>
      </c>
      <c r="L163" s="314">
        <v>1.44</v>
      </c>
      <c r="M163" s="314"/>
      <c r="N163" s="763"/>
      <c r="O163" s="763"/>
      <c r="P163" s="775"/>
      <c r="Q163" s="782"/>
    </row>
    <row r="164" spans="1:17" ht="25.5" customHeight="1">
      <c r="A164" s="769"/>
      <c r="B164" s="760"/>
      <c r="C164" s="768"/>
      <c r="D164" s="768"/>
      <c r="E164" s="768"/>
      <c r="F164" s="768"/>
      <c r="G164" s="768"/>
      <c r="H164" s="760"/>
      <c r="I164" s="196" t="s">
        <v>28</v>
      </c>
      <c r="J164" s="197">
        <f>SUM(J161:J163)</f>
        <v>11.999999999999998</v>
      </c>
      <c r="K164" s="198"/>
      <c r="L164" s="197">
        <f>SUM(L161:L163)</f>
        <v>7</v>
      </c>
      <c r="M164" s="197">
        <f>SUM(M161:M163)</f>
        <v>5</v>
      </c>
      <c r="N164" s="199">
        <f>SUM(N161:N163)</f>
        <v>7</v>
      </c>
      <c r="O164" s="199">
        <f>SUM(O161:O163)</f>
        <v>0</v>
      </c>
      <c r="P164" s="775"/>
      <c r="Q164" s="782"/>
    </row>
    <row r="165" spans="1:17" ht="16.5">
      <c r="A165" s="158"/>
      <c r="B165" s="159" t="s">
        <v>413</v>
      </c>
      <c r="C165" s="151">
        <f>SUM(C161)</f>
        <v>5</v>
      </c>
      <c r="D165" s="151">
        <f>SUM(D161)</f>
        <v>0</v>
      </c>
      <c r="E165" s="151">
        <f>SUM(E161)</f>
        <v>0</v>
      </c>
      <c r="F165" s="151">
        <f>SUM(F161)</f>
        <v>0</v>
      </c>
      <c r="G165" s="151">
        <f>SUM(G161)</f>
        <v>5</v>
      </c>
      <c r="H165" s="152"/>
      <c r="I165" s="153"/>
      <c r="J165" s="154">
        <f>SUM(J164)</f>
        <v>11.999999999999998</v>
      </c>
      <c r="K165" s="155"/>
      <c r="L165" s="154">
        <f>SUM(L164)</f>
        <v>7</v>
      </c>
      <c r="M165" s="154">
        <f>SUM(M164)</f>
        <v>5</v>
      </c>
      <c r="N165" s="154">
        <f>SUM(N164)</f>
        <v>7</v>
      </c>
      <c r="O165" s="154">
        <f>SUM(O164)</f>
        <v>0</v>
      </c>
      <c r="P165" s="156"/>
      <c r="Q165" s="157"/>
    </row>
    <row r="166" spans="1:17" ht="16.5">
      <c r="A166" s="752">
        <v>41</v>
      </c>
      <c r="B166" s="753" t="s">
        <v>414</v>
      </c>
      <c r="C166" s="772">
        <v>39.63</v>
      </c>
      <c r="D166" s="759"/>
      <c r="E166" s="759"/>
      <c r="F166" s="759"/>
      <c r="G166" s="759">
        <f>SUM(C166:F170)</f>
        <v>39.63</v>
      </c>
      <c r="H166" s="752" t="s">
        <v>415</v>
      </c>
      <c r="I166" s="139" t="s">
        <v>49</v>
      </c>
      <c r="J166" s="139">
        <v>52.74</v>
      </c>
      <c r="K166" s="140" t="s">
        <v>70</v>
      </c>
      <c r="L166" s="139">
        <f>16.74+36</f>
        <v>52.739999999999995</v>
      </c>
      <c r="M166" s="143"/>
      <c r="N166" s="756">
        <v>63.3</v>
      </c>
      <c r="O166" s="756"/>
      <c r="P166" s="783" t="s">
        <v>338</v>
      </c>
      <c r="Q166" s="784" t="str">
        <f>'[1]State Plan'!$L$50</f>
        <v>Account is to be squared up.</v>
      </c>
    </row>
    <row r="167" spans="1:17" ht="16.5">
      <c r="A167" s="752"/>
      <c r="B167" s="753"/>
      <c r="C167" s="772"/>
      <c r="D167" s="759"/>
      <c r="E167" s="759"/>
      <c r="F167" s="759"/>
      <c r="G167" s="759"/>
      <c r="H167" s="752"/>
      <c r="I167" s="139" t="s">
        <v>416</v>
      </c>
      <c r="J167" s="143">
        <v>5.28</v>
      </c>
      <c r="K167" s="140" t="s">
        <v>67</v>
      </c>
      <c r="L167" s="161">
        <v>5.28</v>
      </c>
      <c r="M167" s="143"/>
      <c r="N167" s="756"/>
      <c r="O167" s="756"/>
      <c r="P167" s="783"/>
      <c r="Q167" s="784"/>
    </row>
    <row r="168" spans="1:17" ht="16.5">
      <c r="A168" s="752"/>
      <c r="B168" s="753"/>
      <c r="C168" s="772"/>
      <c r="D168" s="759"/>
      <c r="E168" s="759"/>
      <c r="F168" s="759"/>
      <c r="G168" s="759"/>
      <c r="H168" s="752"/>
      <c r="I168" s="139" t="s">
        <v>333</v>
      </c>
      <c r="J168" s="757">
        <v>5.28</v>
      </c>
      <c r="K168" s="755" t="s">
        <v>364</v>
      </c>
      <c r="L168" s="757">
        <f>3.63+1.65</f>
        <v>5.279999999999999</v>
      </c>
      <c r="M168" s="757"/>
      <c r="N168" s="756"/>
      <c r="O168" s="756"/>
      <c r="P168" s="783"/>
      <c r="Q168" s="784"/>
    </row>
    <row r="169" spans="1:17" ht="16.5">
      <c r="A169" s="752"/>
      <c r="B169" s="753"/>
      <c r="C169" s="772"/>
      <c r="D169" s="759"/>
      <c r="E169" s="759"/>
      <c r="F169" s="759"/>
      <c r="G169" s="759"/>
      <c r="H169" s="752"/>
      <c r="I169" s="139" t="s">
        <v>335</v>
      </c>
      <c r="J169" s="757"/>
      <c r="K169" s="755"/>
      <c r="L169" s="785"/>
      <c r="M169" s="757"/>
      <c r="N169" s="756"/>
      <c r="O169" s="756"/>
      <c r="P169" s="783"/>
      <c r="Q169" s="784"/>
    </row>
    <row r="170" spans="1:17" ht="16.5">
      <c r="A170" s="752"/>
      <c r="B170" s="753"/>
      <c r="C170" s="772"/>
      <c r="D170" s="759"/>
      <c r="E170" s="759"/>
      <c r="F170" s="759"/>
      <c r="G170" s="759"/>
      <c r="H170" s="752"/>
      <c r="I170" s="144" t="s">
        <v>28</v>
      </c>
      <c r="J170" s="145">
        <f>SUM(J166:J169)</f>
        <v>63.300000000000004</v>
      </c>
      <c r="K170" s="140"/>
      <c r="L170" s="145">
        <f>SUM(L166:L169)</f>
        <v>63.3</v>
      </c>
      <c r="M170" s="145">
        <f>SUM(M166:M169)</f>
        <v>0</v>
      </c>
      <c r="N170" s="146">
        <f>SUM(N166:N169)</f>
        <v>63.3</v>
      </c>
      <c r="O170" s="146">
        <f>SUM(O166:O169)</f>
        <v>0</v>
      </c>
      <c r="P170" s="783"/>
      <c r="Q170" s="784"/>
    </row>
    <row r="171" spans="1:17" ht="21" customHeight="1">
      <c r="A171" s="752">
        <v>42</v>
      </c>
      <c r="B171" s="758" t="s">
        <v>417</v>
      </c>
      <c r="C171" s="772">
        <v>10</v>
      </c>
      <c r="D171" s="759"/>
      <c r="E171" s="759"/>
      <c r="F171" s="759"/>
      <c r="G171" s="759">
        <f>SUM(C171:F174)</f>
        <v>10</v>
      </c>
      <c r="H171" s="752" t="s">
        <v>418</v>
      </c>
      <c r="I171" s="139" t="s">
        <v>49</v>
      </c>
      <c r="J171" s="139">
        <v>29.72</v>
      </c>
      <c r="K171" s="140" t="s">
        <v>70</v>
      </c>
      <c r="L171" s="143">
        <f>7+22.72</f>
        <v>29.72</v>
      </c>
      <c r="M171" s="143"/>
      <c r="N171" s="756">
        <v>35.66</v>
      </c>
      <c r="O171" s="756"/>
      <c r="P171" s="783" t="s">
        <v>338</v>
      </c>
      <c r="Q171" s="784" t="str">
        <f>'[1]State Plan'!$L$51</f>
        <v>Account is to be squared up.</v>
      </c>
    </row>
    <row r="172" spans="1:17" ht="21" customHeight="1">
      <c r="A172" s="752"/>
      <c r="B172" s="758"/>
      <c r="C172" s="772"/>
      <c r="D172" s="759"/>
      <c r="E172" s="759"/>
      <c r="F172" s="759"/>
      <c r="G172" s="759"/>
      <c r="H172" s="752"/>
      <c r="I172" s="139" t="s">
        <v>61</v>
      </c>
      <c r="J172" s="143">
        <v>2.97</v>
      </c>
      <c r="K172" s="140" t="s">
        <v>67</v>
      </c>
      <c r="L172" s="161">
        <v>2.97</v>
      </c>
      <c r="M172" s="143"/>
      <c r="N172" s="756"/>
      <c r="O172" s="756"/>
      <c r="P172" s="783"/>
      <c r="Q172" s="784"/>
    </row>
    <row r="173" spans="1:17" ht="21" customHeight="1">
      <c r="A173" s="752"/>
      <c r="B173" s="758"/>
      <c r="C173" s="772"/>
      <c r="D173" s="759"/>
      <c r="E173" s="759"/>
      <c r="F173" s="759"/>
      <c r="G173" s="759"/>
      <c r="H173" s="752"/>
      <c r="I173" s="139" t="s">
        <v>62</v>
      </c>
      <c r="J173" s="161">
        <v>2.97</v>
      </c>
      <c r="K173" s="140" t="s">
        <v>364</v>
      </c>
      <c r="L173" s="143">
        <v>2.97</v>
      </c>
      <c r="M173" s="143"/>
      <c r="N173" s="756"/>
      <c r="O173" s="756"/>
      <c r="P173" s="783"/>
      <c r="Q173" s="784"/>
    </row>
    <row r="174" spans="1:17" ht="21" customHeight="1">
      <c r="A174" s="752"/>
      <c r="B174" s="758"/>
      <c r="C174" s="772"/>
      <c r="D174" s="759"/>
      <c r="E174" s="759"/>
      <c r="F174" s="759"/>
      <c r="G174" s="759"/>
      <c r="H174" s="752"/>
      <c r="I174" s="144" t="s">
        <v>28</v>
      </c>
      <c r="J174" s="145">
        <f>SUM(J171:J173)</f>
        <v>35.66</v>
      </c>
      <c r="K174" s="140"/>
      <c r="L174" s="145">
        <f>SUM(L171:L173)</f>
        <v>35.66</v>
      </c>
      <c r="M174" s="145">
        <f>SUM(M171:M173)</f>
        <v>0</v>
      </c>
      <c r="N174" s="146">
        <f>SUM(N171:N173)</f>
        <v>35.66</v>
      </c>
      <c r="O174" s="146">
        <f>SUM(O171:O173)</f>
        <v>0</v>
      </c>
      <c r="P174" s="783"/>
      <c r="Q174" s="784"/>
    </row>
    <row r="175" spans="1:17" ht="16.5" customHeight="1">
      <c r="A175" s="769">
        <v>43</v>
      </c>
      <c r="B175" s="760" t="s">
        <v>419</v>
      </c>
      <c r="C175" s="774">
        <v>47.96</v>
      </c>
      <c r="D175" s="774"/>
      <c r="E175" s="774"/>
      <c r="F175" s="774"/>
      <c r="G175" s="774">
        <f>SUM(C175:F175)</f>
        <v>47.96</v>
      </c>
      <c r="H175" s="774" t="s">
        <v>420</v>
      </c>
      <c r="I175" s="313" t="s">
        <v>125</v>
      </c>
      <c r="J175" s="314">
        <v>40.14</v>
      </c>
      <c r="K175" s="198" t="s">
        <v>78</v>
      </c>
      <c r="L175" s="197"/>
      <c r="M175" s="314">
        <v>40.14</v>
      </c>
      <c r="N175" s="763"/>
      <c r="O175" s="763"/>
      <c r="P175" s="775"/>
      <c r="Q175" s="786" t="str">
        <f>'[1]State Plan'!$L$52</f>
        <v>Roof slab cast. Finishig work in progress. Work slowed down due to want of balance fund funds required as the find place in the current year budget.</v>
      </c>
    </row>
    <row r="176" spans="1:17" ht="16.5" customHeight="1">
      <c r="A176" s="769"/>
      <c r="B176" s="760"/>
      <c r="C176" s="774"/>
      <c r="D176" s="774"/>
      <c r="E176" s="774"/>
      <c r="F176" s="774"/>
      <c r="G176" s="774"/>
      <c r="H176" s="774"/>
      <c r="I176" s="313" t="s">
        <v>61</v>
      </c>
      <c r="J176" s="320">
        <v>3.91</v>
      </c>
      <c r="K176" s="198" t="s">
        <v>67</v>
      </c>
      <c r="L176" s="314"/>
      <c r="M176" s="314">
        <v>3.91</v>
      </c>
      <c r="N176" s="763"/>
      <c r="O176" s="763"/>
      <c r="P176" s="775"/>
      <c r="Q176" s="786"/>
    </row>
    <row r="177" spans="1:17" ht="16.5" customHeight="1">
      <c r="A177" s="769"/>
      <c r="B177" s="760"/>
      <c r="C177" s="774"/>
      <c r="D177" s="774"/>
      <c r="E177" s="774"/>
      <c r="F177" s="774"/>
      <c r="G177" s="774"/>
      <c r="H177" s="774"/>
      <c r="I177" s="313" t="s">
        <v>62</v>
      </c>
      <c r="J177" s="320">
        <v>3.91</v>
      </c>
      <c r="K177" s="198" t="s">
        <v>364</v>
      </c>
      <c r="L177" s="314"/>
      <c r="M177" s="314">
        <v>3.91</v>
      </c>
      <c r="N177" s="763"/>
      <c r="O177" s="763"/>
      <c r="P177" s="775"/>
      <c r="Q177" s="786"/>
    </row>
    <row r="178" spans="1:17" ht="16.5" customHeight="1">
      <c r="A178" s="769"/>
      <c r="B178" s="760"/>
      <c r="C178" s="774"/>
      <c r="D178" s="774"/>
      <c r="E178" s="774"/>
      <c r="F178" s="774"/>
      <c r="G178" s="774"/>
      <c r="H178" s="774"/>
      <c r="I178" s="196" t="s">
        <v>28</v>
      </c>
      <c r="J178" s="197">
        <f>SUM(J175:J177)</f>
        <v>47.959999999999994</v>
      </c>
      <c r="K178" s="198"/>
      <c r="L178" s="197">
        <f>SUM(L175:L177)</f>
        <v>0</v>
      </c>
      <c r="M178" s="197">
        <f>SUM(M175:M177)</f>
        <v>47.959999999999994</v>
      </c>
      <c r="N178" s="197">
        <f>SUM(N175:N177)</f>
        <v>0</v>
      </c>
      <c r="O178" s="197">
        <f>SUM(O175:O177)</f>
        <v>0</v>
      </c>
      <c r="P178" s="775"/>
      <c r="Q178" s="786"/>
    </row>
    <row r="179" spans="1:17" ht="17.25" customHeight="1">
      <c r="A179" s="769">
        <v>44</v>
      </c>
      <c r="B179" s="760" t="s">
        <v>421</v>
      </c>
      <c r="C179" s="774">
        <v>35.68</v>
      </c>
      <c r="D179" s="774"/>
      <c r="E179" s="774"/>
      <c r="F179" s="774"/>
      <c r="G179" s="774">
        <f>SUM(C179:F179)</f>
        <v>35.68</v>
      </c>
      <c r="H179" s="774" t="s">
        <v>422</v>
      </c>
      <c r="I179" s="313" t="s">
        <v>125</v>
      </c>
      <c r="J179" s="314">
        <v>39.92</v>
      </c>
      <c r="K179" s="198" t="s">
        <v>78</v>
      </c>
      <c r="L179" s="314">
        <v>12</v>
      </c>
      <c r="M179" s="314">
        <v>27.92</v>
      </c>
      <c r="N179" s="763"/>
      <c r="O179" s="763"/>
      <c r="P179" s="775"/>
      <c r="Q179" s="786" t="str">
        <f>'[1]State Plan'!$L$53</f>
        <v>Roof slab cast. Celling plaster plinth protection work completed. Floooring work &amp; other finishing work in progress.</v>
      </c>
    </row>
    <row r="180" spans="1:17" ht="17.25" customHeight="1">
      <c r="A180" s="769"/>
      <c r="B180" s="760"/>
      <c r="C180" s="774"/>
      <c r="D180" s="774"/>
      <c r="E180" s="774"/>
      <c r="F180" s="774"/>
      <c r="G180" s="774"/>
      <c r="H180" s="774"/>
      <c r="I180" s="313" t="s">
        <v>61</v>
      </c>
      <c r="J180" s="320">
        <v>3.88</v>
      </c>
      <c r="K180" s="198" t="s">
        <v>67</v>
      </c>
      <c r="L180" s="314"/>
      <c r="M180" s="314">
        <v>3.88</v>
      </c>
      <c r="N180" s="763"/>
      <c r="O180" s="763"/>
      <c r="P180" s="775"/>
      <c r="Q180" s="786"/>
    </row>
    <row r="181" spans="1:17" ht="17.25" customHeight="1">
      <c r="A181" s="769"/>
      <c r="B181" s="760"/>
      <c r="C181" s="774"/>
      <c r="D181" s="774"/>
      <c r="E181" s="774"/>
      <c r="F181" s="774"/>
      <c r="G181" s="774"/>
      <c r="H181" s="774"/>
      <c r="I181" s="313" t="s">
        <v>62</v>
      </c>
      <c r="J181" s="320">
        <v>3.88</v>
      </c>
      <c r="K181" s="198" t="s">
        <v>364</v>
      </c>
      <c r="L181" s="314"/>
      <c r="M181" s="314">
        <v>3.88</v>
      </c>
      <c r="N181" s="763"/>
      <c r="O181" s="763"/>
      <c r="P181" s="775"/>
      <c r="Q181" s="786"/>
    </row>
    <row r="182" spans="1:17" ht="17.25" customHeight="1">
      <c r="A182" s="769"/>
      <c r="B182" s="760"/>
      <c r="C182" s="774"/>
      <c r="D182" s="774"/>
      <c r="E182" s="774"/>
      <c r="F182" s="774"/>
      <c r="G182" s="774"/>
      <c r="H182" s="774"/>
      <c r="I182" s="196" t="s">
        <v>28</v>
      </c>
      <c r="J182" s="197">
        <f>SUM(J179:J181)</f>
        <v>47.68000000000001</v>
      </c>
      <c r="K182" s="198"/>
      <c r="L182" s="197">
        <f>SUM(L179:L181)</f>
        <v>12</v>
      </c>
      <c r="M182" s="197">
        <f>SUM(M179:M181)</f>
        <v>35.68</v>
      </c>
      <c r="N182" s="197">
        <f>SUM(N179:N181)</f>
        <v>0</v>
      </c>
      <c r="O182" s="197">
        <f>SUM(O179:O181)</f>
        <v>0</v>
      </c>
      <c r="P182" s="775"/>
      <c r="Q182" s="786"/>
    </row>
    <row r="183" spans="1:17" ht="84" customHeight="1">
      <c r="A183" s="149">
        <v>45</v>
      </c>
      <c r="B183" s="162" t="s">
        <v>423</v>
      </c>
      <c r="C183" s="211">
        <v>4.55</v>
      </c>
      <c r="D183" s="163"/>
      <c r="E183" s="163"/>
      <c r="F183" s="163"/>
      <c r="G183" s="163">
        <f>SUM(C183:F183)</f>
        <v>4.55</v>
      </c>
      <c r="H183" s="149"/>
      <c r="I183" s="144" t="s">
        <v>125</v>
      </c>
      <c r="J183" s="145"/>
      <c r="K183" s="140" t="s">
        <v>70</v>
      </c>
      <c r="L183" s="145"/>
      <c r="M183" s="145"/>
      <c r="N183" s="163"/>
      <c r="O183" s="163"/>
      <c r="P183" s="142"/>
      <c r="Q183" s="162" t="str">
        <f>'[1]State Plan'!$L$54</f>
        <v>Estimate under preparation for new work.</v>
      </c>
    </row>
    <row r="184" spans="1:17" ht="84" customHeight="1">
      <c r="A184" s="149">
        <v>46</v>
      </c>
      <c r="B184" s="162" t="s">
        <v>423</v>
      </c>
      <c r="C184" s="211">
        <v>8.38</v>
      </c>
      <c r="D184" s="163"/>
      <c r="E184" s="163"/>
      <c r="F184" s="163"/>
      <c r="G184" s="163">
        <f>SUM(C184:F184)</f>
        <v>8.38</v>
      </c>
      <c r="H184" s="140" t="s">
        <v>424</v>
      </c>
      <c r="I184" s="144" t="s">
        <v>125</v>
      </c>
      <c r="J184" s="145">
        <v>8.39</v>
      </c>
      <c r="K184" s="140" t="s">
        <v>70</v>
      </c>
      <c r="L184" s="145">
        <v>8.39</v>
      </c>
      <c r="M184" s="145"/>
      <c r="N184" s="163">
        <v>8.39</v>
      </c>
      <c r="O184" s="163"/>
      <c r="P184" s="142"/>
      <c r="Q184" s="162" t="str">
        <f>'[1]State Plan'!$L$55</f>
        <v>Account is to be squared up.</v>
      </c>
    </row>
    <row r="185" spans="1:17" ht="84" customHeight="1">
      <c r="A185" s="149">
        <v>47</v>
      </c>
      <c r="B185" s="162" t="s">
        <v>425</v>
      </c>
      <c r="C185" s="211">
        <v>42.51</v>
      </c>
      <c r="D185" s="163"/>
      <c r="E185" s="163"/>
      <c r="F185" s="163"/>
      <c r="G185" s="163">
        <f>SUM(C185:F185)</f>
        <v>42.51</v>
      </c>
      <c r="H185" s="140" t="s">
        <v>424</v>
      </c>
      <c r="I185" s="144" t="s">
        <v>125</v>
      </c>
      <c r="J185" s="145">
        <v>42.52</v>
      </c>
      <c r="K185" s="140" t="s">
        <v>77</v>
      </c>
      <c r="L185" s="145">
        <v>42.52</v>
      </c>
      <c r="M185" s="145"/>
      <c r="N185" s="163">
        <v>42.52</v>
      </c>
      <c r="O185" s="163"/>
      <c r="P185" s="142" t="s">
        <v>338</v>
      </c>
      <c r="Q185" s="162" t="str">
        <f>'[1]State Plan'!$L$56</f>
        <v>Account is to be squared up.</v>
      </c>
    </row>
    <row r="186" spans="1:17" s="171" customFormat="1" ht="16.5">
      <c r="A186" s="165"/>
      <c r="B186" s="166" t="s">
        <v>426</v>
      </c>
      <c r="C186" s="167">
        <f>SUM(C166:C185)</f>
        <v>188.71</v>
      </c>
      <c r="D186" s="167">
        <f>SUM(D166:D185)</f>
        <v>0</v>
      </c>
      <c r="E186" s="167">
        <f>SUM(E166:E185)</f>
        <v>0</v>
      </c>
      <c r="F186" s="167">
        <f>SUM(F166:F185)</f>
        <v>0</v>
      </c>
      <c r="G186" s="167">
        <f>SUM(G166:G185)</f>
        <v>188.71</v>
      </c>
      <c r="H186" s="152"/>
      <c r="I186" s="168"/>
      <c r="J186" s="169">
        <f>SUM(J170,J174,J178,J182,J183,J184,J185)</f>
        <v>245.51000000000002</v>
      </c>
      <c r="K186" s="170"/>
      <c r="L186" s="169">
        <f>SUM(L170,L174,L178,L182,L183,L184,L185)</f>
        <v>161.87</v>
      </c>
      <c r="M186" s="169">
        <f>SUM(M170,M174,M178,M182,M183,M184,M185)</f>
        <v>83.63999999999999</v>
      </c>
      <c r="N186" s="169">
        <f>SUM(N170,N174,N178,N182,N183,N184,N185)</f>
        <v>149.87</v>
      </c>
      <c r="O186" s="169">
        <f>SUM(O170,O174,O178,O182,O183,O184,O185)</f>
        <v>0</v>
      </c>
      <c r="P186" s="156"/>
      <c r="Q186" s="157"/>
    </row>
    <row r="187" spans="1:17" s="220" customFormat="1" ht="66">
      <c r="A187" s="212">
        <v>48</v>
      </c>
      <c r="B187" s="221" t="s">
        <v>436</v>
      </c>
      <c r="C187" s="213">
        <v>23</v>
      </c>
      <c r="D187" s="213"/>
      <c r="E187" s="213"/>
      <c r="F187" s="213"/>
      <c r="G187" s="213"/>
      <c r="H187" s="214"/>
      <c r="I187" s="215"/>
      <c r="J187" s="216"/>
      <c r="K187" s="217"/>
      <c r="L187" s="216"/>
      <c r="M187" s="216"/>
      <c r="N187" s="216"/>
      <c r="O187" s="216"/>
      <c r="P187" s="218"/>
      <c r="Q187" s="219"/>
    </row>
    <row r="188" spans="1:17" s="178" customFormat="1" ht="22.5" customHeight="1">
      <c r="A188" s="172"/>
      <c r="B188" s="173" t="s">
        <v>28</v>
      </c>
      <c r="C188" s="174">
        <f>SUM(C60,C132,C160,C165,C186,C187)</f>
        <v>2722.11</v>
      </c>
      <c r="D188" s="174">
        <f>SUM(D60,D132,D160,D165,D186)</f>
        <v>0</v>
      </c>
      <c r="E188" s="174">
        <f>SUM(E60,E132,E160,E165,E186)</f>
        <v>0</v>
      </c>
      <c r="F188" s="174">
        <f>SUM(F60,F132,F160,F165,F186)</f>
        <v>0</v>
      </c>
      <c r="G188" s="174">
        <f>SUM(G60,G132,G160,G165,G186)</f>
        <v>2699.11</v>
      </c>
      <c r="H188" s="175"/>
      <c r="I188" s="175"/>
      <c r="J188" s="174">
        <f aca="true" t="shared" si="0" ref="J188:O188">SUM(J60,J132,J160,J165,J186)</f>
        <v>4716.73</v>
      </c>
      <c r="K188" s="174">
        <f t="shared" si="0"/>
        <v>0</v>
      </c>
      <c r="L188" s="174">
        <f t="shared" si="0"/>
        <v>1864.19</v>
      </c>
      <c r="M188" s="174">
        <f t="shared" si="0"/>
        <v>1419.62</v>
      </c>
      <c r="N188" s="174">
        <f t="shared" si="0"/>
        <v>1746.5899999999997</v>
      </c>
      <c r="O188" s="174">
        <f t="shared" si="0"/>
        <v>0</v>
      </c>
      <c r="P188" s="176"/>
      <c r="Q188" s="177"/>
    </row>
    <row r="189" spans="1:17" s="180" customFormat="1" ht="18">
      <c r="A189" s="150"/>
      <c r="B189" s="179"/>
      <c r="C189" s="146"/>
      <c r="D189" s="146"/>
      <c r="E189" s="146"/>
      <c r="F189" s="146"/>
      <c r="G189" s="146"/>
      <c r="H189" s="148"/>
      <c r="I189" s="148"/>
      <c r="J189" s="146"/>
      <c r="K189" s="148"/>
      <c r="L189" s="146"/>
      <c r="M189" s="146"/>
      <c r="N189" s="146"/>
      <c r="O189" s="146"/>
      <c r="P189" s="156"/>
      <c r="Q189" s="157"/>
    </row>
    <row r="190" spans="1:17" s="180" customFormat="1" ht="18">
      <c r="A190" s="150"/>
      <c r="B190" s="179" t="s">
        <v>427</v>
      </c>
      <c r="C190" s="146"/>
      <c r="D190" s="146"/>
      <c r="E190" s="146"/>
      <c r="F190" s="146"/>
      <c r="G190" s="146"/>
      <c r="H190" s="148"/>
      <c r="I190" s="148"/>
      <c r="J190" s="146"/>
      <c r="K190" s="148"/>
      <c r="L190" s="146"/>
      <c r="M190" s="146"/>
      <c r="N190" s="146"/>
      <c r="O190" s="146"/>
      <c r="P190" s="156"/>
      <c r="Q190" s="157"/>
    </row>
    <row r="191" spans="1:17" s="54" customFormat="1" ht="16.5">
      <c r="A191" s="778">
        <v>1</v>
      </c>
      <c r="B191" s="753" t="s">
        <v>428</v>
      </c>
      <c r="C191" s="754">
        <v>100</v>
      </c>
      <c r="D191" s="754"/>
      <c r="E191" s="754"/>
      <c r="F191" s="754"/>
      <c r="G191" s="754">
        <f>SUM(C191:F194)</f>
        <v>100</v>
      </c>
      <c r="H191" s="778"/>
      <c r="I191" s="139" t="s">
        <v>125</v>
      </c>
      <c r="J191" s="143"/>
      <c r="K191" s="140" t="s">
        <v>71</v>
      </c>
      <c r="L191" s="143"/>
      <c r="M191" s="143"/>
      <c r="N191" s="756"/>
      <c r="O191" s="756"/>
      <c r="P191" s="753"/>
      <c r="Q191" s="753" t="str">
        <f>'[1]State Plan'!$L$63</f>
        <v>New work</v>
      </c>
    </row>
    <row r="192" spans="1:17" s="54" customFormat="1" ht="16.5">
      <c r="A192" s="778"/>
      <c r="B192" s="753"/>
      <c r="C192" s="754"/>
      <c r="D192" s="754"/>
      <c r="E192" s="754"/>
      <c r="F192" s="754"/>
      <c r="G192" s="754"/>
      <c r="H192" s="778"/>
      <c r="I192" s="139" t="s">
        <v>429</v>
      </c>
      <c r="J192" s="143"/>
      <c r="K192" s="140" t="s">
        <v>69</v>
      </c>
      <c r="L192" s="143"/>
      <c r="M192" s="143"/>
      <c r="N192" s="756"/>
      <c r="O192" s="756"/>
      <c r="P192" s="753"/>
      <c r="Q192" s="753"/>
    </row>
    <row r="193" spans="1:17" ht="16.5">
      <c r="A193" s="778"/>
      <c r="B193" s="753"/>
      <c r="C193" s="754"/>
      <c r="D193" s="754"/>
      <c r="E193" s="754"/>
      <c r="F193" s="754"/>
      <c r="G193" s="754"/>
      <c r="H193" s="778"/>
      <c r="I193" s="139" t="s">
        <v>430</v>
      </c>
      <c r="J193" s="143"/>
      <c r="K193" s="148" t="s">
        <v>364</v>
      </c>
      <c r="L193" s="143"/>
      <c r="M193" s="143"/>
      <c r="N193" s="756"/>
      <c r="O193" s="756"/>
      <c r="P193" s="753"/>
      <c r="Q193" s="753"/>
    </row>
    <row r="194" spans="1:17" s="42" customFormat="1" ht="16.5">
      <c r="A194" s="778"/>
      <c r="B194" s="753"/>
      <c r="C194" s="754"/>
      <c r="D194" s="754"/>
      <c r="E194" s="754"/>
      <c r="F194" s="754"/>
      <c r="G194" s="754"/>
      <c r="H194" s="778"/>
      <c r="I194" s="144" t="s">
        <v>63</v>
      </c>
      <c r="J194" s="145">
        <f>SUM(J191:J193)</f>
        <v>0</v>
      </c>
      <c r="K194" s="181"/>
      <c r="L194" s="145">
        <f>SUM(L191:L193)</f>
        <v>0</v>
      </c>
      <c r="M194" s="145">
        <f>SUM(M191:M193)</f>
        <v>0</v>
      </c>
      <c r="N194" s="145">
        <f>SUM(N191:N193)</f>
        <v>0</v>
      </c>
      <c r="O194" s="145">
        <f>SUM(O191:O193)</f>
        <v>0</v>
      </c>
      <c r="P194" s="753"/>
      <c r="Q194" s="753"/>
    </row>
    <row r="195" spans="1:17" s="54" customFormat="1" ht="24.75" customHeight="1">
      <c r="A195" s="778">
        <v>2</v>
      </c>
      <c r="B195" s="753" t="s">
        <v>431</v>
      </c>
      <c r="C195" s="754">
        <v>0.89</v>
      </c>
      <c r="D195" s="754"/>
      <c r="E195" s="754"/>
      <c r="F195" s="754"/>
      <c r="G195" s="754">
        <f>SUM(C195:F198)</f>
        <v>0.89</v>
      </c>
      <c r="H195" s="778" t="s">
        <v>432</v>
      </c>
      <c r="I195" s="139" t="s">
        <v>125</v>
      </c>
      <c r="J195" s="143">
        <v>11.86</v>
      </c>
      <c r="K195" s="140" t="s">
        <v>140</v>
      </c>
      <c r="L195" s="143">
        <v>11.86</v>
      </c>
      <c r="M195" s="143"/>
      <c r="N195" s="756">
        <v>13.99</v>
      </c>
      <c r="O195" s="756"/>
      <c r="P195" s="753" t="s">
        <v>338</v>
      </c>
      <c r="Q195" s="753" t="str">
        <f>'[1]State Plan'!$L$64</f>
        <v>Liability to be cleared</v>
      </c>
    </row>
    <row r="196" spans="1:17" s="54" customFormat="1" ht="24.75" customHeight="1">
      <c r="A196" s="778"/>
      <c r="B196" s="753"/>
      <c r="C196" s="754"/>
      <c r="D196" s="754"/>
      <c r="E196" s="754"/>
      <c r="F196" s="754"/>
      <c r="G196" s="754"/>
      <c r="H196" s="778"/>
      <c r="I196" s="139" t="s">
        <v>429</v>
      </c>
      <c r="J196" s="143">
        <v>1.24</v>
      </c>
      <c r="K196" s="140" t="s">
        <v>69</v>
      </c>
      <c r="L196" s="143">
        <v>0.88</v>
      </c>
      <c r="M196" s="143"/>
      <c r="N196" s="756"/>
      <c r="O196" s="756"/>
      <c r="P196" s="753"/>
      <c r="Q196" s="753"/>
    </row>
    <row r="197" spans="1:17" ht="24.75" customHeight="1">
      <c r="A197" s="778"/>
      <c r="B197" s="753"/>
      <c r="C197" s="754"/>
      <c r="D197" s="754"/>
      <c r="E197" s="754"/>
      <c r="F197" s="754"/>
      <c r="G197" s="754"/>
      <c r="H197" s="778"/>
      <c r="I197" s="139" t="s">
        <v>430</v>
      </c>
      <c r="J197" s="143">
        <v>1.78</v>
      </c>
      <c r="K197" s="148" t="s">
        <v>364</v>
      </c>
      <c r="L197" s="143">
        <v>1.25</v>
      </c>
      <c r="M197" s="143"/>
      <c r="N197" s="756"/>
      <c r="O197" s="756"/>
      <c r="P197" s="753"/>
      <c r="Q197" s="753"/>
    </row>
    <row r="198" spans="1:17" s="42" customFormat="1" ht="24.75" customHeight="1">
      <c r="A198" s="778"/>
      <c r="B198" s="753"/>
      <c r="C198" s="754"/>
      <c r="D198" s="754"/>
      <c r="E198" s="754"/>
      <c r="F198" s="754"/>
      <c r="G198" s="754"/>
      <c r="H198" s="778"/>
      <c r="I198" s="144" t="s">
        <v>63</v>
      </c>
      <c r="J198" s="145">
        <f>SUM(J195:J197)</f>
        <v>14.879999999999999</v>
      </c>
      <c r="K198" s="181"/>
      <c r="L198" s="145">
        <f>SUM(L195:L197)</f>
        <v>13.99</v>
      </c>
      <c r="M198" s="145">
        <f>SUM(M195:M197)</f>
        <v>0</v>
      </c>
      <c r="N198" s="145">
        <f>SUM(N195:N197)</f>
        <v>13.99</v>
      </c>
      <c r="O198" s="145">
        <f>SUM(O195:O197)</f>
        <v>0</v>
      </c>
      <c r="P198" s="753"/>
      <c r="Q198" s="753"/>
    </row>
    <row r="199" spans="1:17" s="171" customFormat="1" ht="16.5">
      <c r="A199" s="165"/>
      <c r="B199" s="166" t="s">
        <v>426</v>
      </c>
      <c r="C199" s="167">
        <f>SUM(C191:C198)</f>
        <v>100.89</v>
      </c>
      <c r="D199" s="167">
        <f>SUM(D191:D198)</f>
        <v>0</v>
      </c>
      <c r="E199" s="167">
        <f>SUM(E191:E198)</f>
        <v>0</v>
      </c>
      <c r="F199" s="167">
        <f>SUM(F191:F198)</f>
        <v>0</v>
      </c>
      <c r="G199" s="167">
        <f>SUM(G191:G198)</f>
        <v>100.89</v>
      </c>
      <c r="H199" s="152"/>
      <c r="I199" s="168"/>
      <c r="J199" s="169">
        <f>SUM(J194,J198)</f>
        <v>14.879999999999999</v>
      </c>
      <c r="K199" s="170"/>
      <c r="L199" s="169">
        <f>SUM(L194,L198)</f>
        <v>13.99</v>
      </c>
      <c r="M199" s="169">
        <f>SUM(M194,M198)</f>
        <v>0</v>
      </c>
      <c r="N199" s="169">
        <f>SUM(N194,N198)</f>
        <v>13.99</v>
      </c>
      <c r="O199" s="169">
        <f>SUM(O194,O198)</f>
        <v>0</v>
      </c>
      <c r="P199" s="156"/>
      <c r="Q199" s="157"/>
    </row>
    <row r="200" spans="1:17" s="187" customFormat="1" ht="22.5" customHeight="1">
      <c r="A200" s="182"/>
      <c r="B200" s="183" t="s">
        <v>154</v>
      </c>
      <c r="C200" s="184">
        <f>SUM(C188,C199)</f>
        <v>2823</v>
      </c>
      <c r="D200" s="184">
        <f>SUM(D188,D199)</f>
        <v>0</v>
      </c>
      <c r="E200" s="184">
        <f>SUM(E188,E199)</f>
        <v>0</v>
      </c>
      <c r="F200" s="184">
        <f>SUM(F188,F199)</f>
        <v>0</v>
      </c>
      <c r="G200" s="184">
        <f>SUM(G188,G199)</f>
        <v>2800</v>
      </c>
      <c r="H200" s="172"/>
      <c r="I200" s="185"/>
      <c r="J200" s="184">
        <f>SUM(J188,J199)</f>
        <v>4731.61</v>
      </c>
      <c r="K200" s="175"/>
      <c r="L200" s="184">
        <f>SUM(L188,L199)</f>
        <v>1878.18</v>
      </c>
      <c r="M200" s="184">
        <f>SUM(M188,M199)</f>
        <v>1419.62</v>
      </c>
      <c r="N200" s="184">
        <f>SUM(N188,N199)</f>
        <v>1760.5799999999997</v>
      </c>
      <c r="O200" s="184">
        <f>SUM(O188,O199)</f>
        <v>0</v>
      </c>
      <c r="P200" s="186"/>
      <c r="Q200" s="186"/>
    </row>
    <row r="201" spans="1:15" s="190" customFormat="1" ht="16.5">
      <c r="A201" s="44"/>
      <c r="B201" s="188"/>
      <c r="C201" s="160"/>
      <c r="D201" s="160"/>
      <c r="E201" s="160"/>
      <c r="F201" s="160"/>
      <c r="G201" s="160"/>
      <c r="H201" s="41"/>
      <c r="I201" s="41"/>
      <c r="J201" s="41"/>
      <c r="K201" s="44"/>
      <c r="L201" s="41"/>
      <c r="M201" s="160"/>
      <c r="N201" s="189"/>
      <c r="O201" s="189"/>
    </row>
    <row r="202" spans="1:15" s="190" customFormat="1" ht="16.5">
      <c r="A202" s="44"/>
      <c r="B202" s="188"/>
      <c r="C202" s="160"/>
      <c r="D202" s="160"/>
      <c r="E202" s="160"/>
      <c r="F202" s="160"/>
      <c r="G202" s="160"/>
      <c r="H202" s="41"/>
      <c r="I202" s="41"/>
      <c r="J202" s="41"/>
      <c r="K202" s="44"/>
      <c r="L202" s="41"/>
      <c r="M202" s="160"/>
      <c r="N202" s="189"/>
      <c r="O202" s="189"/>
    </row>
    <row r="203" spans="1:15" s="190" customFormat="1" ht="16.5">
      <c r="A203" s="44"/>
      <c r="B203" s="188"/>
      <c r="C203" s="160"/>
      <c r="D203" s="160"/>
      <c r="E203" s="160"/>
      <c r="F203" s="160"/>
      <c r="G203" s="160"/>
      <c r="H203" s="41"/>
      <c r="I203" s="41"/>
      <c r="J203" s="41"/>
      <c r="K203" s="44"/>
      <c r="L203" s="41"/>
      <c r="M203" s="160"/>
      <c r="N203" s="189"/>
      <c r="O203" s="189"/>
    </row>
    <row r="204" spans="1:15" s="190" customFormat="1" ht="16.5">
      <c r="A204" s="44"/>
      <c r="B204" s="188"/>
      <c r="C204" s="160"/>
      <c r="D204" s="160"/>
      <c r="E204" s="160"/>
      <c r="F204" s="160"/>
      <c r="G204" s="160"/>
      <c r="H204" s="41"/>
      <c r="I204" s="41"/>
      <c r="J204" s="41"/>
      <c r="K204" s="44"/>
      <c r="L204" s="41"/>
      <c r="M204" s="160"/>
      <c r="N204" s="189"/>
      <c r="O204" s="189"/>
    </row>
    <row r="205" spans="1:15" s="190" customFormat="1" ht="16.5">
      <c r="A205" s="44"/>
      <c r="B205" s="188"/>
      <c r="C205" s="160"/>
      <c r="D205" s="160"/>
      <c r="E205" s="160"/>
      <c r="F205" s="160"/>
      <c r="G205" s="160"/>
      <c r="H205" s="41"/>
      <c r="I205" s="41"/>
      <c r="J205" s="41"/>
      <c r="K205" s="44"/>
      <c r="L205" s="41"/>
      <c r="M205" s="160"/>
      <c r="N205" s="189"/>
      <c r="O205" s="189"/>
    </row>
    <row r="206" spans="1:15" s="190" customFormat="1" ht="16.5">
      <c r="A206" s="44"/>
      <c r="B206" s="188"/>
      <c r="C206" s="160"/>
      <c r="D206" s="160"/>
      <c r="E206" s="160"/>
      <c r="F206" s="160"/>
      <c r="G206" s="160"/>
      <c r="H206" s="41"/>
      <c r="I206" s="41"/>
      <c r="J206" s="41"/>
      <c r="K206" s="44"/>
      <c r="L206" s="41"/>
      <c r="M206" s="160"/>
      <c r="N206" s="189"/>
      <c r="O206" s="189"/>
    </row>
    <row r="214" ht="16.5">
      <c r="I214" s="201"/>
    </row>
    <row r="215" ht="16.5">
      <c r="I215" s="201"/>
    </row>
    <row r="216" ht="16.5">
      <c r="I216" s="201"/>
    </row>
    <row r="217" ht="16.5">
      <c r="I217" s="201"/>
    </row>
    <row r="218" ht="16.5">
      <c r="I218" s="201"/>
    </row>
    <row r="219" ht="16.5">
      <c r="I219" s="201"/>
    </row>
    <row r="220" ht="16.5">
      <c r="I220" s="201"/>
    </row>
    <row r="221" ht="16.5">
      <c r="I221" s="325"/>
    </row>
    <row r="222" ht="16.5">
      <c r="I222" s="325"/>
    </row>
    <row r="223" ht="16.5">
      <c r="I223" s="325"/>
    </row>
    <row r="224" ht="16.5">
      <c r="I224" s="325"/>
    </row>
    <row r="225" ht="16.5">
      <c r="I225" s="325"/>
    </row>
    <row r="226" ht="16.5">
      <c r="I226" s="325"/>
    </row>
    <row r="227" ht="16.5">
      <c r="I227" s="325"/>
    </row>
    <row r="228" ht="16.5">
      <c r="I228" s="325"/>
    </row>
    <row r="229" ht="16.5">
      <c r="I229" s="325"/>
    </row>
    <row r="230" ht="16.5">
      <c r="I230" s="325"/>
    </row>
    <row r="231" ht="16.5">
      <c r="I231" s="325"/>
    </row>
  </sheetData>
  <sheetProtection/>
  <mergeCells count="551">
    <mergeCell ref="P195:P198"/>
    <mergeCell ref="Q195:Q198"/>
    <mergeCell ref="Q191:Q194"/>
    <mergeCell ref="A195:A198"/>
    <mergeCell ref="B195:B198"/>
    <mergeCell ref="C195:C198"/>
    <mergeCell ref="D195:D198"/>
    <mergeCell ref="E195:E198"/>
    <mergeCell ref="F195:F198"/>
    <mergeCell ref="O179:O181"/>
    <mergeCell ref="P179:P182"/>
    <mergeCell ref="G195:G198"/>
    <mergeCell ref="H195:H198"/>
    <mergeCell ref="N195:N197"/>
    <mergeCell ref="F191:F194"/>
    <mergeCell ref="G191:G194"/>
    <mergeCell ref="H191:H194"/>
    <mergeCell ref="N191:N193"/>
    <mergeCell ref="O195:O197"/>
    <mergeCell ref="Q179:Q182"/>
    <mergeCell ref="A191:A194"/>
    <mergeCell ref="B191:B194"/>
    <mergeCell ref="C191:C194"/>
    <mergeCell ref="D191:D194"/>
    <mergeCell ref="E191:E194"/>
    <mergeCell ref="O191:O193"/>
    <mergeCell ref="P191:P194"/>
    <mergeCell ref="H179:H182"/>
    <mergeCell ref="N179:N181"/>
    <mergeCell ref="O175:O177"/>
    <mergeCell ref="P175:P178"/>
    <mergeCell ref="Q175:Q178"/>
    <mergeCell ref="A179:A182"/>
    <mergeCell ref="B179:B182"/>
    <mergeCell ref="C179:C182"/>
    <mergeCell ref="D179:D182"/>
    <mergeCell ref="E179:E182"/>
    <mergeCell ref="F179:F182"/>
    <mergeCell ref="G179:G182"/>
    <mergeCell ref="Q171:Q174"/>
    <mergeCell ref="A175:A178"/>
    <mergeCell ref="B175:B178"/>
    <mergeCell ref="C175:C178"/>
    <mergeCell ref="D175:D178"/>
    <mergeCell ref="E175:E178"/>
    <mergeCell ref="F175:F178"/>
    <mergeCell ref="G175:G178"/>
    <mergeCell ref="H175:H178"/>
    <mergeCell ref="N175:N177"/>
    <mergeCell ref="F171:F174"/>
    <mergeCell ref="G171:G174"/>
    <mergeCell ref="H171:H174"/>
    <mergeCell ref="N171:N173"/>
    <mergeCell ref="O171:O173"/>
    <mergeCell ref="P171:P174"/>
    <mergeCell ref="Q166:Q170"/>
    <mergeCell ref="J168:J169"/>
    <mergeCell ref="K168:K169"/>
    <mergeCell ref="L168:L169"/>
    <mergeCell ref="M168:M169"/>
    <mergeCell ref="A171:A174"/>
    <mergeCell ref="B171:B174"/>
    <mergeCell ref="C171:C174"/>
    <mergeCell ref="D171:D174"/>
    <mergeCell ref="E171:E174"/>
    <mergeCell ref="F166:F170"/>
    <mergeCell ref="G166:G170"/>
    <mergeCell ref="H166:H170"/>
    <mergeCell ref="N166:N169"/>
    <mergeCell ref="O166:O169"/>
    <mergeCell ref="P166:P170"/>
    <mergeCell ref="H161:H164"/>
    <mergeCell ref="N161:N163"/>
    <mergeCell ref="O161:O163"/>
    <mergeCell ref="P161:P164"/>
    <mergeCell ref="Q161:Q164"/>
    <mergeCell ref="A166:A170"/>
    <mergeCell ref="B166:B170"/>
    <mergeCell ref="C166:C170"/>
    <mergeCell ref="D166:D170"/>
    <mergeCell ref="E166:E170"/>
    <mergeCell ref="G158:G159"/>
    <mergeCell ref="H158:H159"/>
    <mergeCell ref="P158:P159"/>
    <mergeCell ref="A161:A164"/>
    <mergeCell ref="B161:B164"/>
    <mergeCell ref="C161:C164"/>
    <mergeCell ref="D161:D164"/>
    <mergeCell ref="E161:E164"/>
    <mergeCell ref="F161:F164"/>
    <mergeCell ref="G161:G164"/>
    <mergeCell ref="A158:A159"/>
    <mergeCell ref="B158:B159"/>
    <mergeCell ref="C158:C159"/>
    <mergeCell ref="D158:D159"/>
    <mergeCell ref="E158:E159"/>
    <mergeCell ref="F158:F159"/>
    <mergeCell ref="G156:G157"/>
    <mergeCell ref="H156:H157"/>
    <mergeCell ref="P156:P157"/>
    <mergeCell ref="G154:G155"/>
    <mergeCell ref="H154:H155"/>
    <mergeCell ref="P154:P155"/>
    <mergeCell ref="A156:A157"/>
    <mergeCell ref="B156:B157"/>
    <mergeCell ref="C156:C157"/>
    <mergeCell ref="D156:D157"/>
    <mergeCell ref="E156:E157"/>
    <mergeCell ref="F156:F157"/>
    <mergeCell ref="A154:A155"/>
    <mergeCell ref="B154:B155"/>
    <mergeCell ref="C154:C155"/>
    <mergeCell ref="D154:D155"/>
    <mergeCell ref="E154:E155"/>
    <mergeCell ref="F154:F155"/>
    <mergeCell ref="F152:F153"/>
    <mergeCell ref="G146:G149"/>
    <mergeCell ref="F146:F149"/>
    <mergeCell ref="G152:G153"/>
    <mergeCell ref="H152:H153"/>
    <mergeCell ref="P152:P153"/>
    <mergeCell ref="A146:A149"/>
    <mergeCell ref="B146:B149"/>
    <mergeCell ref="C146:C149"/>
    <mergeCell ref="D146:D149"/>
    <mergeCell ref="E146:E149"/>
    <mergeCell ref="B152:B153"/>
    <mergeCell ref="C152:C153"/>
    <mergeCell ref="D152:D153"/>
    <mergeCell ref="E152:E153"/>
    <mergeCell ref="A152:A153"/>
    <mergeCell ref="O142:O144"/>
    <mergeCell ref="P142:P145"/>
    <mergeCell ref="Q142:Q145"/>
    <mergeCell ref="H146:H149"/>
    <mergeCell ref="N146:N148"/>
    <mergeCell ref="O146:O148"/>
    <mergeCell ref="P146:P149"/>
    <mergeCell ref="Q146:Q149"/>
    <mergeCell ref="Q138:Q141"/>
    <mergeCell ref="A142:A145"/>
    <mergeCell ref="B142:B145"/>
    <mergeCell ref="C142:C145"/>
    <mergeCell ref="D142:D145"/>
    <mergeCell ref="E142:E145"/>
    <mergeCell ref="F142:F145"/>
    <mergeCell ref="G142:G145"/>
    <mergeCell ref="H142:H145"/>
    <mergeCell ref="N142:N144"/>
    <mergeCell ref="F138:F141"/>
    <mergeCell ref="G138:G141"/>
    <mergeCell ref="H138:H141"/>
    <mergeCell ref="N138:N140"/>
    <mergeCell ref="O138:O140"/>
    <mergeCell ref="P138:P141"/>
    <mergeCell ref="O133:O136"/>
    <mergeCell ref="P133:P137"/>
    <mergeCell ref="K135:K136"/>
    <mergeCell ref="L135:L136"/>
    <mergeCell ref="M135:M136"/>
    <mergeCell ref="A138:A141"/>
    <mergeCell ref="B138:B141"/>
    <mergeCell ref="C138:C141"/>
    <mergeCell ref="D138:D141"/>
    <mergeCell ref="E138:E141"/>
    <mergeCell ref="P130:P131"/>
    <mergeCell ref="A133:A137"/>
    <mergeCell ref="B133:B137"/>
    <mergeCell ref="C133:C137"/>
    <mergeCell ref="D133:D137"/>
    <mergeCell ref="E133:E137"/>
    <mergeCell ref="F133:F137"/>
    <mergeCell ref="G133:G137"/>
    <mergeCell ref="H133:H137"/>
    <mergeCell ref="N133:N136"/>
    <mergeCell ref="H128:H129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G126:G127"/>
    <mergeCell ref="H126:H127"/>
    <mergeCell ref="P126:P127"/>
    <mergeCell ref="A128:A129"/>
    <mergeCell ref="B128:B129"/>
    <mergeCell ref="C128:C129"/>
    <mergeCell ref="D128:D129"/>
    <mergeCell ref="E128:E129"/>
    <mergeCell ref="F128:F129"/>
    <mergeCell ref="G128:G129"/>
    <mergeCell ref="A126:A127"/>
    <mergeCell ref="B126:B127"/>
    <mergeCell ref="C126:C127"/>
    <mergeCell ref="D126:D127"/>
    <mergeCell ref="E126:E127"/>
    <mergeCell ref="F126:F127"/>
    <mergeCell ref="P122:P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P124:P125"/>
    <mergeCell ref="H120:H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G118:G119"/>
    <mergeCell ref="H118:H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N114:N116"/>
    <mergeCell ref="O114:O116"/>
    <mergeCell ref="P114:P117"/>
    <mergeCell ref="Q114:Q117"/>
    <mergeCell ref="A118:A119"/>
    <mergeCell ref="B118:B119"/>
    <mergeCell ref="C118:C119"/>
    <mergeCell ref="D118:D119"/>
    <mergeCell ref="E118:E119"/>
    <mergeCell ref="F118:F119"/>
    <mergeCell ref="P110:P113"/>
    <mergeCell ref="Q110:Q113"/>
    <mergeCell ref="A114:A117"/>
    <mergeCell ref="B114:B117"/>
    <mergeCell ref="C114:C117"/>
    <mergeCell ref="D114:D117"/>
    <mergeCell ref="E114:E117"/>
    <mergeCell ref="F114:F117"/>
    <mergeCell ref="G114:G117"/>
    <mergeCell ref="H114:H117"/>
    <mergeCell ref="L107:L108"/>
    <mergeCell ref="M107:M108"/>
    <mergeCell ref="A110:A113"/>
    <mergeCell ref="B110:B113"/>
    <mergeCell ref="C110:C113"/>
    <mergeCell ref="D110:D113"/>
    <mergeCell ref="E110:E113"/>
    <mergeCell ref="F110:F113"/>
    <mergeCell ref="G110:G113"/>
    <mergeCell ref="H110:H113"/>
    <mergeCell ref="F104:F109"/>
    <mergeCell ref="G104:G109"/>
    <mergeCell ref="H104:H109"/>
    <mergeCell ref="N104:N108"/>
    <mergeCell ref="O104:O108"/>
    <mergeCell ref="P104:P109"/>
    <mergeCell ref="K105:K106"/>
    <mergeCell ref="L105:L106"/>
    <mergeCell ref="M105:M106"/>
    <mergeCell ref="K107:K108"/>
    <mergeCell ref="G100:G103"/>
    <mergeCell ref="H100:H103"/>
    <mergeCell ref="N100:N102"/>
    <mergeCell ref="O100:O102"/>
    <mergeCell ref="P100:P103"/>
    <mergeCell ref="A104:A109"/>
    <mergeCell ref="B104:B109"/>
    <mergeCell ref="C104:C109"/>
    <mergeCell ref="D104:D109"/>
    <mergeCell ref="E104:E109"/>
    <mergeCell ref="A100:A103"/>
    <mergeCell ref="B100:B103"/>
    <mergeCell ref="C100:C103"/>
    <mergeCell ref="D100:D103"/>
    <mergeCell ref="E100:E103"/>
    <mergeCell ref="F100:F103"/>
    <mergeCell ref="G95:G99"/>
    <mergeCell ref="H95:H99"/>
    <mergeCell ref="N95:N98"/>
    <mergeCell ref="O95:O98"/>
    <mergeCell ref="P95:P99"/>
    <mergeCell ref="Q95:Q99"/>
    <mergeCell ref="K97:K98"/>
    <mergeCell ref="L97:L98"/>
    <mergeCell ref="M97:M98"/>
    <mergeCell ref="A95:A99"/>
    <mergeCell ref="B95:B99"/>
    <mergeCell ref="C95:C99"/>
    <mergeCell ref="D95:D99"/>
    <mergeCell ref="E95:E99"/>
    <mergeCell ref="F95:F99"/>
    <mergeCell ref="G90:G94"/>
    <mergeCell ref="H90:H94"/>
    <mergeCell ref="G84:G89"/>
    <mergeCell ref="N90:N93"/>
    <mergeCell ref="O90:O93"/>
    <mergeCell ref="P90:P94"/>
    <mergeCell ref="K92:K93"/>
    <mergeCell ref="L92:L93"/>
    <mergeCell ref="M92:M93"/>
    <mergeCell ref="H84:H89"/>
    <mergeCell ref="A90:A94"/>
    <mergeCell ref="B90:B94"/>
    <mergeCell ref="C90:C94"/>
    <mergeCell ref="D90:D94"/>
    <mergeCell ref="E90:E94"/>
    <mergeCell ref="F90:F94"/>
    <mergeCell ref="N84:N88"/>
    <mergeCell ref="O84:O88"/>
    <mergeCell ref="P84:P89"/>
    <mergeCell ref="K85:K86"/>
    <mergeCell ref="L85:L86"/>
    <mergeCell ref="M85:M86"/>
    <mergeCell ref="K87:K88"/>
    <mergeCell ref="L87:L88"/>
    <mergeCell ref="M87:M88"/>
    <mergeCell ref="L79:L80"/>
    <mergeCell ref="M79:M80"/>
    <mergeCell ref="P82:P83"/>
    <mergeCell ref="Q82:Q83"/>
    <mergeCell ref="A84:A89"/>
    <mergeCell ref="B84:B89"/>
    <mergeCell ref="C84:C89"/>
    <mergeCell ref="D84:D89"/>
    <mergeCell ref="E84:E89"/>
    <mergeCell ref="F84:F89"/>
    <mergeCell ref="G76:G83"/>
    <mergeCell ref="H76:H83"/>
    <mergeCell ref="N76:N80"/>
    <mergeCell ref="O76:O80"/>
    <mergeCell ref="P76:P81"/>
    <mergeCell ref="Q76:Q81"/>
    <mergeCell ref="K77:K78"/>
    <mergeCell ref="L77:L78"/>
    <mergeCell ref="M77:M78"/>
    <mergeCell ref="K79:K80"/>
    <mergeCell ref="L71:L72"/>
    <mergeCell ref="M71:M72"/>
    <mergeCell ref="P74:P75"/>
    <mergeCell ref="Q74:Q75"/>
    <mergeCell ref="A76:A83"/>
    <mergeCell ref="B76:B83"/>
    <mergeCell ref="C76:C83"/>
    <mergeCell ref="D76:D83"/>
    <mergeCell ref="E76:E83"/>
    <mergeCell ref="F76:F83"/>
    <mergeCell ref="G68:G75"/>
    <mergeCell ref="H68:H75"/>
    <mergeCell ref="N68:N72"/>
    <mergeCell ref="O68:O72"/>
    <mergeCell ref="P68:P73"/>
    <mergeCell ref="Q68:Q73"/>
    <mergeCell ref="K69:K70"/>
    <mergeCell ref="L69:L70"/>
    <mergeCell ref="M69:M70"/>
    <mergeCell ref="K71:K72"/>
    <mergeCell ref="A68:A75"/>
    <mergeCell ref="B68:B75"/>
    <mergeCell ref="C68:C75"/>
    <mergeCell ref="D68:D75"/>
    <mergeCell ref="E68:E75"/>
    <mergeCell ref="F68:F75"/>
    <mergeCell ref="G61:G67"/>
    <mergeCell ref="H61:H67"/>
    <mergeCell ref="N61:N64"/>
    <mergeCell ref="O61:O64"/>
    <mergeCell ref="P61:P65"/>
    <mergeCell ref="Q61:Q65"/>
    <mergeCell ref="K62:K63"/>
    <mergeCell ref="L62:L63"/>
    <mergeCell ref="M62:M63"/>
    <mergeCell ref="P66:P67"/>
    <mergeCell ref="A61:A67"/>
    <mergeCell ref="B61:B67"/>
    <mergeCell ref="C61:C67"/>
    <mergeCell ref="D61:D67"/>
    <mergeCell ref="E61:E67"/>
    <mergeCell ref="F61:F67"/>
    <mergeCell ref="P54:P55"/>
    <mergeCell ref="A56:A59"/>
    <mergeCell ref="B56:B59"/>
    <mergeCell ref="C56:C59"/>
    <mergeCell ref="D56:D59"/>
    <mergeCell ref="E56:E59"/>
    <mergeCell ref="F56:F59"/>
    <mergeCell ref="G56:G59"/>
    <mergeCell ref="H56:H59"/>
    <mergeCell ref="P56:P59"/>
    <mergeCell ref="H50:H53"/>
    <mergeCell ref="P50:P53"/>
    <mergeCell ref="A54:A55"/>
    <mergeCell ref="B54:B55"/>
    <mergeCell ref="C54:C55"/>
    <mergeCell ref="D54:D55"/>
    <mergeCell ref="E54:E55"/>
    <mergeCell ref="F54:F55"/>
    <mergeCell ref="G54:G55"/>
    <mergeCell ref="H54:H55"/>
    <mergeCell ref="G46:G49"/>
    <mergeCell ref="H46:H49"/>
    <mergeCell ref="P46:P49"/>
    <mergeCell ref="A50:A53"/>
    <mergeCell ref="B50:B53"/>
    <mergeCell ref="C50:C53"/>
    <mergeCell ref="D50:D53"/>
    <mergeCell ref="E50:E53"/>
    <mergeCell ref="F50:F53"/>
    <mergeCell ref="G50:G53"/>
    <mergeCell ref="A46:A49"/>
    <mergeCell ref="B46:B49"/>
    <mergeCell ref="C46:C49"/>
    <mergeCell ref="D46:D49"/>
    <mergeCell ref="E46:E49"/>
    <mergeCell ref="F46:F49"/>
    <mergeCell ref="P41:P42"/>
    <mergeCell ref="A43:A44"/>
    <mergeCell ref="B43:B44"/>
    <mergeCell ref="C43:C44"/>
    <mergeCell ref="D43:D44"/>
    <mergeCell ref="E43:E44"/>
    <mergeCell ref="F43:F44"/>
    <mergeCell ref="G43:G44"/>
    <mergeCell ref="H43:H44"/>
    <mergeCell ref="P43:P44"/>
    <mergeCell ref="H39:H40"/>
    <mergeCell ref="P39:P40"/>
    <mergeCell ref="A41:A42"/>
    <mergeCell ref="B41:B42"/>
    <mergeCell ref="C41:C42"/>
    <mergeCell ref="D41:D42"/>
    <mergeCell ref="E41:E42"/>
    <mergeCell ref="F41:F42"/>
    <mergeCell ref="G41:G42"/>
    <mergeCell ref="H41:H42"/>
    <mergeCell ref="G36:G37"/>
    <mergeCell ref="H36:H37"/>
    <mergeCell ref="P36:P37"/>
    <mergeCell ref="A39:A40"/>
    <mergeCell ref="B39:B40"/>
    <mergeCell ref="C39:C40"/>
    <mergeCell ref="D39:D40"/>
    <mergeCell ref="E39:E40"/>
    <mergeCell ref="F39:F40"/>
    <mergeCell ref="G39:G40"/>
    <mergeCell ref="A36:A37"/>
    <mergeCell ref="B36:B37"/>
    <mergeCell ref="C36:C37"/>
    <mergeCell ref="D36:D37"/>
    <mergeCell ref="E36:E37"/>
    <mergeCell ref="F36:F37"/>
    <mergeCell ref="G31:G35"/>
    <mergeCell ref="H31:H35"/>
    <mergeCell ref="N31:N34"/>
    <mergeCell ref="O31:O34"/>
    <mergeCell ref="P31:P35"/>
    <mergeCell ref="Q31:Q35"/>
    <mergeCell ref="K33:K34"/>
    <mergeCell ref="L33:L34"/>
    <mergeCell ref="M33:M34"/>
    <mergeCell ref="A31:A35"/>
    <mergeCell ref="B31:B35"/>
    <mergeCell ref="C31:C35"/>
    <mergeCell ref="D31:D35"/>
    <mergeCell ref="E31:E35"/>
    <mergeCell ref="F31:F35"/>
    <mergeCell ref="N26:N29"/>
    <mergeCell ref="O26:O29"/>
    <mergeCell ref="P26:P30"/>
    <mergeCell ref="Q26:Q30"/>
    <mergeCell ref="K28:K29"/>
    <mergeCell ref="L28:L29"/>
    <mergeCell ref="M28:M29"/>
    <mergeCell ref="G21:G30"/>
    <mergeCell ref="H21:H25"/>
    <mergeCell ref="N21:N24"/>
    <mergeCell ref="O21:O24"/>
    <mergeCell ref="P21:P25"/>
    <mergeCell ref="Q21:Q25"/>
    <mergeCell ref="K23:K24"/>
    <mergeCell ref="L23:L24"/>
    <mergeCell ref="M23:M24"/>
    <mergeCell ref="H26:H30"/>
    <mergeCell ref="A21:A30"/>
    <mergeCell ref="B21:B25"/>
    <mergeCell ref="C21:C30"/>
    <mergeCell ref="D21:D30"/>
    <mergeCell ref="E21:E30"/>
    <mergeCell ref="F21:F30"/>
    <mergeCell ref="B26:B30"/>
    <mergeCell ref="N16:N19"/>
    <mergeCell ref="O16:O19"/>
    <mergeCell ref="P16:P20"/>
    <mergeCell ref="Q16:Q20"/>
    <mergeCell ref="K18:K19"/>
    <mergeCell ref="L18:L19"/>
    <mergeCell ref="M18:M19"/>
    <mergeCell ref="G11:G20"/>
    <mergeCell ref="H11:H15"/>
    <mergeCell ref="N11:N14"/>
    <mergeCell ref="O11:O14"/>
    <mergeCell ref="P11:P15"/>
    <mergeCell ref="Q11:Q15"/>
    <mergeCell ref="K13:K14"/>
    <mergeCell ref="L13:L14"/>
    <mergeCell ref="M13:M14"/>
    <mergeCell ref="H16:H20"/>
    <mergeCell ref="A11:A20"/>
    <mergeCell ref="B11:B15"/>
    <mergeCell ref="C11:C20"/>
    <mergeCell ref="D11:D20"/>
    <mergeCell ref="E11:E20"/>
    <mergeCell ref="F11:F20"/>
    <mergeCell ref="B16:B20"/>
    <mergeCell ref="H6:H10"/>
    <mergeCell ref="N6:N9"/>
    <mergeCell ref="O6:O9"/>
    <mergeCell ref="P6:P10"/>
    <mergeCell ref="Q6:Q10"/>
    <mergeCell ref="K8:K9"/>
    <mergeCell ref="L8:L9"/>
    <mergeCell ref="M8:M9"/>
    <mergeCell ref="A1:Q1"/>
    <mergeCell ref="H3:J3"/>
    <mergeCell ref="H4:J4"/>
    <mergeCell ref="A6:A10"/>
    <mergeCell ref="B6:B10"/>
    <mergeCell ref="C6:C10"/>
    <mergeCell ref="D6:D10"/>
    <mergeCell ref="E6:E10"/>
    <mergeCell ref="F6:F10"/>
    <mergeCell ref="G6:G10"/>
    <mergeCell ref="Q85:Q89"/>
    <mergeCell ref="Q101:Q103"/>
    <mergeCell ref="Q134:Q137"/>
    <mergeCell ref="Q47:Q49"/>
    <mergeCell ref="Q51:Q53"/>
    <mergeCell ref="Q57:Q59"/>
    <mergeCell ref="Q66:Q67"/>
    <mergeCell ref="Q104:Q109"/>
    <mergeCell ref="Q90:Q94"/>
  </mergeCells>
  <printOptions gridLines="1" horizontalCentered="1"/>
  <pageMargins left="0" right="0" top="0.2362204724409449" bottom="0.35433070866141736" header="0.15748031496062992" footer="0.15748031496062992"/>
  <pageSetup horizontalDpi="1200" verticalDpi="1200" orientation="landscape" paperSize="9" scale="93" r:id="rId1"/>
  <headerFooter alignWithMargins="0">
    <oddFooter>&amp;L&amp;"Arial,Italic"&amp;8&amp;Z&amp;F\&amp;A&amp;R&amp;"Arial,Italic"&amp;8Pg- &amp;P  -&amp;N</oddFooter>
  </headerFooter>
  <rowBreaks count="4" manualBreakCount="4">
    <brk id="30" max="255" man="1"/>
    <brk id="83" max="255" man="1"/>
    <brk id="113" max="255" man="1"/>
    <brk id="16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00FF"/>
  </sheetPr>
  <dimension ref="A1:K6"/>
  <sheetViews>
    <sheetView zoomScaleSheetLayoutView="100" zoomScalePageLayoutView="0" workbookViewId="0" topLeftCell="C1">
      <pane ySplit="5" topLeftCell="A6" activePane="bottomLeft" state="frozen"/>
      <selection pane="topLeft" activeCell="A1" sqref="A1"/>
      <selection pane="bottomLeft" activeCell="K7" sqref="K7"/>
    </sheetView>
  </sheetViews>
  <sheetFormatPr defaultColWidth="9.140625" defaultRowHeight="12.75"/>
  <cols>
    <col min="1" max="1" width="5.00390625" style="109" customWidth="1"/>
    <col min="2" max="2" width="36.8515625" style="108" customWidth="1"/>
    <col min="3" max="3" width="9.140625" style="109" customWidth="1"/>
    <col min="4" max="4" width="10.140625" style="74" customWidth="1"/>
    <col min="5" max="5" width="11.8515625" style="109" customWidth="1"/>
    <col min="6" max="6" width="14.00390625" style="77" customWidth="1"/>
    <col min="7" max="7" width="11.421875" style="77" customWidth="1"/>
    <col min="8" max="8" width="10.140625" style="74" customWidth="1"/>
    <col min="9" max="9" width="10.28125" style="74" customWidth="1"/>
    <col min="10" max="10" width="20.57421875" style="74" customWidth="1"/>
    <col min="11" max="11" width="13.7109375" style="74" customWidth="1"/>
    <col min="12" max="16384" width="9.140625" style="74" customWidth="1"/>
  </cols>
  <sheetData>
    <row r="1" spans="1:11" ht="22.5" customHeight="1">
      <c r="A1" s="633" t="s">
        <v>1</v>
      </c>
      <c r="B1" s="633"/>
      <c r="C1" s="633"/>
      <c r="D1" s="633"/>
      <c r="E1" s="633"/>
      <c r="F1" s="633"/>
      <c r="G1" s="633"/>
      <c r="H1" s="633"/>
      <c r="I1" s="633"/>
      <c r="J1" s="633"/>
      <c r="K1" s="633"/>
    </row>
    <row r="2" spans="1:10" ht="32.25" customHeight="1">
      <c r="A2" s="634" t="s">
        <v>440</v>
      </c>
      <c r="B2" s="634"/>
      <c r="C2" s="634"/>
      <c r="D2" s="634"/>
      <c r="E2" s="634"/>
      <c r="F2" s="634"/>
      <c r="G2" s="634"/>
      <c r="H2" s="634"/>
      <c r="I2" s="634"/>
      <c r="J2" s="634"/>
    </row>
    <row r="3" spans="1:11" ht="15" customHeight="1">
      <c r="A3" s="635" t="s">
        <v>268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</row>
    <row r="4" spans="1:11" s="41" customFormat="1" ht="49.5" customHeight="1">
      <c r="A4" s="84" t="s">
        <v>15</v>
      </c>
      <c r="B4" s="84" t="s">
        <v>16</v>
      </c>
      <c r="C4" s="84" t="s">
        <v>265</v>
      </c>
      <c r="D4" s="84" t="s">
        <v>85</v>
      </c>
      <c r="E4" s="84" t="s">
        <v>157</v>
      </c>
      <c r="F4" s="84" t="s">
        <v>158</v>
      </c>
      <c r="G4" s="84" t="s">
        <v>279</v>
      </c>
      <c r="H4" s="84" t="s">
        <v>266</v>
      </c>
      <c r="I4" s="84" t="s">
        <v>190</v>
      </c>
      <c r="J4" s="84" t="s">
        <v>41</v>
      </c>
      <c r="K4" s="84" t="s">
        <v>42</v>
      </c>
    </row>
    <row r="5" spans="1:11" s="41" customFormat="1" ht="18.75" customHeight="1">
      <c r="A5" s="85" t="s">
        <v>17</v>
      </c>
      <c r="B5" s="85" t="s">
        <v>18</v>
      </c>
      <c r="C5" s="787" t="s">
        <v>19</v>
      </c>
      <c r="D5" s="787"/>
      <c r="E5" s="85" t="s">
        <v>30</v>
      </c>
      <c r="F5" s="85" t="s">
        <v>43</v>
      </c>
      <c r="G5" s="85" t="s">
        <v>44</v>
      </c>
      <c r="H5" s="85" t="s">
        <v>45</v>
      </c>
      <c r="I5" s="85" t="s">
        <v>46</v>
      </c>
      <c r="J5" s="85" t="s">
        <v>47</v>
      </c>
      <c r="K5" s="85" t="s">
        <v>48</v>
      </c>
    </row>
    <row r="6" spans="1:11" ht="41.25" customHeight="1">
      <c r="A6" s="112" t="s">
        <v>14</v>
      </c>
      <c r="B6" s="108" t="s">
        <v>441</v>
      </c>
      <c r="C6" s="111">
        <v>40.23</v>
      </c>
      <c r="K6" s="74" t="s">
        <v>833</v>
      </c>
    </row>
  </sheetData>
  <sheetProtection/>
  <mergeCells count="4">
    <mergeCell ref="A1:K1"/>
    <mergeCell ref="A2:J2"/>
    <mergeCell ref="A3:K3"/>
    <mergeCell ref="C5:D5"/>
  </mergeCells>
  <printOptions gridLines="1" horizontalCentered="1"/>
  <pageMargins left="0.2362204724409449" right="0.2362204724409449" top="0.35433070866141736" bottom="0.4330708661417323" header="0.1968503937007874" footer="0.15748031496062992"/>
  <pageSetup horizontalDpi="600" verticalDpi="600" orientation="landscape" paperSize="9" scale="95" r:id="rId1"/>
  <headerFooter alignWithMargins="0">
    <oddFooter>&amp;L&amp;"Arial,Italic"&amp;8&amp;Z&amp;F/&amp;A&amp;R&amp;"Arial,Italic"&amp;8&amp;P/&amp;N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Luminous</cp:lastModifiedBy>
  <cp:lastPrinted>2010-08-11T06:26:58Z</cp:lastPrinted>
  <dcterms:created xsi:type="dcterms:W3CDTF">2009-06-19T12:40:33Z</dcterms:created>
  <dcterms:modified xsi:type="dcterms:W3CDTF">2011-07-05T09:33:11Z</dcterms:modified>
  <cp:category/>
  <cp:version/>
  <cp:contentType/>
  <cp:contentStatus/>
</cp:coreProperties>
</file>